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drawings/drawing1.xml" ContentType="application/vnd.openxmlformats-officedocument.drawing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/>
  <mc:AlternateContent xmlns:mc="http://schemas.openxmlformats.org/markup-compatibility/2006">
    <mc:Choice Requires="x15">
      <x15ac:absPath xmlns:x15ac="http://schemas.microsoft.com/office/spreadsheetml/2010/11/ac" url="/Users/christenechavez/Desktop/Accy 405-2/"/>
    </mc:Choice>
  </mc:AlternateContent>
  <xr:revisionPtr revIDLastSave="0" documentId="13_ncr:1_{14B5AD4B-DABA-2243-BD3A-043941EAFA79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Input and Output Summary" sheetId="2" r:id="rId1"/>
    <sheet name="Tax Rate Schedule" sheetId="1" r:id="rId2"/>
    <sheet name="Ind Inc Tax Formula" sheetId="3" r:id="rId3"/>
    <sheet name="CG Tax Rate Schedule" sheetId="4" r:id="rId4"/>
    <sheet name="Stnd Ded and Exemptions" sheetId="5" r:id="rId5"/>
    <sheet name="Personal Monthly Budget" sheetId="7" r:id="rId6"/>
    <sheet name="1040" sheetId="8" r:id="rId7"/>
    <sheet name="1040 Schedule 1" sheetId="9" r:id="rId8"/>
    <sheet name="Discovery of Capital Doctrine" sheetId="10" r:id="rId9"/>
    <sheet name="Social Security Benefits" sheetId="11" r:id="rId10"/>
    <sheet name="Exclusion Provisions" sheetId="12" r:id="rId11"/>
    <sheet name="Retirement Options" sheetId="13" r:id="rId12"/>
  </sheets>
  <definedNames>
    <definedName name="_xlnm.Print_Area" localSheetId="2">'Ind Inc Tax Formula'!$A$1:$E$28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1" l="1"/>
  <c r="A35" i="2"/>
  <c r="I20" i="1"/>
  <c r="I21" i="1"/>
  <c r="I22" i="1"/>
  <c r="I23" i="1"/>
  <c r="I24" i="1"/>
  <c r="I25" i="1"/>
  <c r="I45" i="1"/>
  <c r="I7" i="1"/>
  <c r="H14" i="1" s="1"/>
  <c r="I19" i="1"/>
  <c r="I6" i="1"/>
  <c r="H38" i="1"/>
  <c r="H37" i="1"/>
  <c r="H36" i="1"/>
  <c r="H35" i="1"/>
  <c r="H34" i="1"/>
  <c r="H46" i="1"/>
  <c r="H33" i="1"/>
  <c r="H20" i="1"/>
  <c r="H45" i="1"/>
  <c r="H53" i="1" s="1"/>
  <c r="H32" i="1"/>
  <c r="H19" i="1"/>
  <c r="H47" i="1"/>
  <c r="H48" i="1"/>
  <c r="H49" i="1"/>
  <c r="H50" i="1"/>
  <c r="H51" i="1"/>
  <c r="H7" i="1"/>
  <c r="H21" i="1"/>
  <c r="H22" i="1"/>
  <c r="H23" i="1"/>
  <c r="H24" i="1"/>
  <c r="H25" i="1"/>
  <c r="H8" i="1"/>
  <c r="H6" i="1"/>
  <c r="E47" i="1"/>
  <c r="E46" i="1"/>
  <c r="E35" i="1"/>
  <c r="E36" i="1"/>
  <c r="E37" i="1"/>
  <c r="E38" i="1"/>
  <c r="E34" i="1"/>
  <c r="E33" i="1"/>
  <c r="E22" i="1"/>
  <c r="E23" i="1"/>
  <c r="E24" i="1"/>
  <c r="E25" i="1"/>
  <c r="E21" i="1"/>
  <c r="E20" i="1"/>
  <c r="E7" i="1"/>
  <c r="E8" i="1"/>
  <c r="A3" i="2"/>
  <c r="I51" i="1"/>
  <c r="E51" i="1"/>
  <c r="D51" i="1"/>
  <c r="I50" i="1"/>
  <c r="E50" i="1"/>
  <c r="D50" i="1"/>
  <c r="I49" i="1"/>
  <c r="E49" i="1"/>
  <c r="D49" i="1"/>
  <c r="I48" i="1"/>
  <c r="E48" i="1"/>
  <c r="D48" i="1"/>
  <c r="I47" i="1"/>
  <c r="D47" i="1"/>
  <c r="I46" i="1"/>
  <c r="D46" i="1"/>
  <c r="A2" i="3"/>
  <c r="J75" i="7"/>
  <c r="J73" i="7"/>
  <c r="J77" i="7" s="1"/>
  <c r="E71" i="7"/>
  <c r="E70" i="7"/>
  <c r="J69" i="7"/>
  <c r="E69" i="7"/>
  <c r="J68" i="7"/>
  <c r="E68" i="7"/>
  <c r="J67" i="7"/>
  <c r="E67" i="7"/>
  <c r="J66" i="7"/>
  <c r="E66" i="7"/>
  <c r="J65" i="7"/>
  <c r="E65" i="7"/>
  <c r="E72" i="7" s="1"/>
  <c r="E60" i="7"/>
  <c r="E59" i="7"/>
  <c r="J58" i="7"/>
  <c r="E58" i="7"/>
  <c r="J57" i="7"/>
  <c r="E57" i="7"/>
  <c r="J56" i="7"/>
  <c r="E56" i="7"/>
  <c r="E61" i="7" s="1"/>
  <c r="J51" i="7"/>
  <c r="E51" i="7"/>
  <c r="J50" i="7"/>
  <c r="J52" i="7" s="1"/>
  <c r="E50" i="7"/>
  <c r="J49" i="7"/>
  <c r="E49" i="7"/>
  <c r="J44" i="7"/>
  <c r="E44" i="7"/>
  <c r="J43" i="7"/>
  <c r="E43" i="7"/>
  <c r="J42" i="7"/>
  <c r="E42" i="7"/>
  <c r="J41" i="7"/>
  <c r="J45" i="7" s="1"/>
  <c r="E41" i="7"/>
  <c r="E36" i="7"/>
  <c r="J35" i="7"/>
  <c r="E35" i="7"/>
  <c r="J34" i="7"/>
  <c r="E34" i="7"/>
  <c r="J33" i="7"/>
  <c r="E33" i="7"/>
  <c r="J32" i="7"/>
  <c r="E32" i="7"/>
  <c r="J31" i="7"/>
  <c r="J36" i="7" s="1"/>
  <c r="E31" i="7"/>
  <c r="J30" i="7"/>
  <c r="E30" i="7"/>
  <c r="E25" i="7"/>
  <c r="J24" i="7"/>
  <c r="E24" i="7"/>
  <c r="J23" i="7"/>
  <c r="E23" i="7"/>
  <c r="J22" i="7"/>
  <c r="E22" i="7"/>
  <c r="J21" i="7"/>
  <c r="E21" i="7"/>
  <c r="J20" i="7"/>
  <c r="E20" i="7"/>
  <c r="J19" i="7"/>
  <c r="E19" i="7"/>
  <c r="J18" i="7"/>
  <c r="E18" i="7"/>
  <c r="J17" i="7"/>
  <c r="E17" i="7"/>
  <c r="J16" i="7"/>
  <c r="E16" i="7"/>
  <c r="C12" i="7"/>
  <c r="C7" i="7"/>
  <c r="H6" i="7"/>
  <c r="A15" i="2"/>
  <c r="A20" i="3" s="1"/>
  <c r="A11" i="2"/>
  <c r="A16" i="3" s="1"/>
  <c r="E9" i="1"/>
  <c r="E10" i="1"/>
  <c r="E11" i="1"/>
  <c r="E12" i="1"/>
  <c r="D8" i="1"/>
  <c r="D9" i="1"/>
  <c r="D10" i="1"/>
  <c r="D11" i="1"/>
  <c r="D12" i="1"/>
  <c r="D7" i="1"/>
  <c r="D6" i="1"/>
  <c r="B13" i="1"/>
  <c r="F6" i="1" s="1"/>
  <c r="A9" i="2"/>
  <c r="A10" i="3" s="1"/>
  <c r="H27" i="1" l="1"/>
  <c r="H40" i="1"/>
  <c r="F50" i="1"/>
  <c r="F46" i="1"/>
  <c r="F51" i="1"/>
  <c r="F49" i="1"/>
  <c r="F48" i="1"/>
  <c r="F47" i="1"/>
  <c r="F45" i="1"/>
  <c r="F52" i="1" s="1"/>
  <c r="J59" i="7"/>
  <c r="J25" i="7"/>
  <c r="E52" i="7"/>
  <c r="E37" i="7"/>
  <c r="E45" i="7"/>
  <c r="E26" i="7"/>
  <c r="H4" i="7"/>
  <c r="H8" i="7" s="1"/>
  <c r="F8" i="1"/>
  <c r="F7" i="1"/>
  <c r="F12" i="1"/>
  <c r="F11" i="1"/>
  <c r="F10" i="1"/>
  <c r="F9" i="1"/>
  <c r="H9" i="1" l="1"/>
  <c r="I9" i="1"/>
  <c r="H10" i="1"/>
  <c r="I10" i="1"/>
  <c r="H11" i="1"/>
  <c r="I11" i="1"/>
  <c r="I12" i="1"/>
  <c r="H12" i="1"/>
  <c r="I8" i="1"/>
  <c r="A13" i="2" s="1"/>
  <c r="A11" i="3" s="1"/>
  <c r="A12" i="3" s="1"/>
  <c r="A14" i="3" s="1"/>
  <c r="A18" i="3" s="1"/>
  <c r="F13" i="1"/>
  <c r="A3" i="3" s="1"/>
  <c r="A4" i="3" s="1"/>
  <c r="A19" i="2" l="1"/>
  <c r="A22" i="3" s="1"/>
  <c r="A17" i="2"/>
  <c r="A21" i="3" s="1"/>
</calcChain>
</file>

<file path=xl/sharedStrings.xml><?xml version="1.0" encoding="utf-8"?>
<sst xmlns="http://schemas.openxmlformats.org/spreadsheetml/2006/main" count="519" uniqueCount="319">
  <si>
    <t>2022 Tax Brackets and Tax Rates (for filing in 2023)</t>
  </si>
  <si>
    <t>Single</t>
  </si>
  <si>
    <t>If taxable income is over:</t>
  </si>
  <si>
    <t>but not over:</t>
  </si>
  <si>
    <t>the tax is:</t>
  </si>
  <si>
    <t>Amani's Taxable Income (by bracket)</t>
  </si>
  <si>
    <t>Tax Rate on Bracket's taxable income</t>
  </si>
  <si>
    <t>10% of the amount over $0</t>
  </si>
  <si>
    <t>$1,027.50 plus 12% of the amount over $10,275</t>
  </si>
  <si>
    <t>$4,807.50 plus 22% of the amount over $41,775</t>
  </si>
  <si>
    <t>$15,213.50 plus 24% of the amount over $89,075</t>
  </si>
  <si>
    <t>$34,647.50 plus 32% of the amount over $170,050</t>
  </si>
  <si>
    <t>$49,335.50 plus 35% of the amount over $215,950</t>
  </si>
  <si>
    <t>no limit</t>
  </si>
  <si>
    <t>$162,718 plus 37% of the amount over $539,900</t>
  </si>
  <si>
    <t>Taxable Income</t>
  </si>
  <si>
    <t>Tax on Taxable Income</t>
  </si>
  <si>
    <t>Filing Status</t>
  </si>
  <si>
    <t>Gross Wages</t>
  </si>
  <si>
    <t>Standard Deduction</t>
  </si>
  <si>
    <t>2022 Federal Tax Liability</t>
  </si>
  <si>
    <t>Highest Statutory Tax Rate</t>
  </si>
  <si>
    <t>Effective Tax Rate</t>
  </si>
  <si>
    <t>Average Tax Rate</t>
  </si>
  <si>
    <t>Marginal Tax Rate</t>
  </si>
  <si>
    <t>This sheet is used to enter basic details fo rthe client for the 2022 tax year</t>
  </si>
  <si>
    <t>Federal Taxable income</t>
  </si>
  <si>
    <t>Cumulative Tax</t>
  </si>
  <si>
    <t>Column2</t>
  </si>
  <si>
    <t>Bracket Tax Liability</t>
  </si>
  <si>
    <t>Tax Rate</t>
  </si>
  <si>
    <t>Spouse as of 12/31/202x</t>
  </si>
  <si>
    <t>Filing Jointly with spouse as of 12/31/202x</t>
  </si>
  <si>
    <t>Qualifying Widow(er)</t>
  </si>
  <si>
    <t>Qualifying Child</t>
  </si>
  <si>
    <t>Qualifying Relative</t>
  </si>
  <si>
    <t>Qualifying Person</t>
  </si>
  <si>
    <t>Indiviudal Income Tax Formula</t>
  </si>
  <si>
    <t>Gross Income</t>
  </si>
  <si>
    <t>For AGI (above the line) deductions</t>
  </si>
  <si>
    <t>Adjusted Gross Income</t>
  </si>
  <si>
    <t>Greater of</t>
  </si>
  <si>
    <t>Standard Deduction or</t>
  </si>
  <si>
    <t>Itemized Deductions</t>
  </si>
  <si>
    <t>Income Tax libaility</t>
  </si>
  <si>
    <t>Credits</t>
  </si>
  <si>
    <t xml:space="preserve">Total Tax </t>
  </si>
  <si>
    <t>Other Taxes</t>
  </si>
  <si>
    <t>Deduction for qualified business income</t>
  </si>
  <si>
    <t>Prepayments</t>
  </si>
  <si>
    <t>Taxes Due or (refund)</t>
  </si>
  <si>
    <t>Federal Income Tax Liability</t>
  </si>
  <si>
    <t>Charitable Contribution deduction</t>
  </si>
  <si>
    <t>Rate</t>
  </si>
  <si>
    <t>Married Filing Jointly</t>
  </si>
  <si>
    <t>Married Filing Seperately</t>
  </si>
  <si>
    <t>Head of Household</t>
  </si>
  <si>
    <t>Trusts and Estates</t>
  </si>
  <si>
    <t>2,801 - 13,700</t>
  </si>
  <si>
    <t>0 - 2,800</t>
  </si>
  <si>
    <t>13,701+</t>
  </si>
  <si>
    <t>488,501+</t>
  </si>
  <si>
    <t>55,801 - 488,500</t>
  </si>
  <si>
    <t>0 - 55,800</t>
  </si>
  <si>
    <t>0 - 83,350</t>
  </si>
  <si>
    <t>83,351 - 517,200</t>
  </si>
  <si>
    <t>517,201+</t>
  </si>
  <si>
    <t>258,601+</t>
  </si>
  <si>
    <t>41,676 - 258,600</t>
  </si>
  <si>
    <t>0 - 41,675</t>
  </si>
  <si>
    <t>2021 Amount</t>
  </si>
  <si>
    <t>2022 Amount</t>
  </si>
  <si>
    <t>Qualifying Widow or Widower</t>
  </si>
  <si>
    <t>Married Filing Separately</t>
  </si>
  <si>
    <t xml:space="preserve">Head of Household </t>
  </si>
  <si>
    <t>Basic Standard Deduction Amounts</t>
  </si>
  <si>
    <t>Amount of Each Additional Standard Deduction for Taxpayers Who are Age 65 or Blind</t>
  </si>
  <si>
    <t>Married Taxpayers</t>
  </si>
  <si>
    <t>Single Taxpayer or Head of Household</t>
  </si>
  <si>
    <t>Exemption Amount</t>
  </si>
  <si>
    <t>2021</t>
  </si>
  <si>
    <t>2022</t>
  </si>
  <si>
    <t>Personal monthly budget</t>
  </si>
  <si>
    <t>Projected monthly income</t>
  </si>
  <si>
    <r>
      <t xml:space="preserve">Projected balance
</t>
    </r>
    <r>
      <rPr>
        <sz val="14"/>
        <color theme="1"/>
        <rFont val="Calibri"/>
        <family val="2"/>
        <scheme val="minor"/>
      </rPr>
      <t>(Projected income minus expenses)</t>
    </r>
  </si>
  <si>
    <t>Income 1</t>
  </si>
  <si>
    <t>Extra income</t>
  </si>
  <si>
    <r>
      <t xml:space="preserve">Actual balance
</t>
    </r>
    <r>
      <rPr>
        <sz val="14"/>
        <color theme="1" tint="0.24994659260841701"/>
        <rFont val="Calibri"/>
        <family val="2"/>
        <scheme val="minor"/>
      </rPr>
      <t>(Actual income minus expenses)</t>
    </r>
  </si>
  <si>
    <t>Total monthly income</t>
  </si>
  <si>
    <r>
      <t xml:space="preserve">Difference
</t>
    </r>
    <r>
      <rPr>
        <sz val="14"/>
        <color theme="1" tint="0.24994659260841701"/>
        <rFont val="Calibri"/>
        <family val="2"/>
        <scheme val="minor"/>
      </rPr>
      <t>(Actual minus projected)</t>
    </r>
  </si>
  <si>
    <t>Actual monthly income</t>
  </si>
  <si>
    <t>Housing</t>
  </si>
  <si>
    <t>Entertainment</t>
  </si>
  <si>
    <t>0</t>
  </si>
  <si>
    <t>Projected
cost</t>
  </si>
  <si>
    <t>Actual 
cost</t>
  </si>
  <si>
    <t>Difference</t>
  </si>
  <si>
    <t>Projected 
cost</t>
  </si>
  <si>
    <t>Mortgage or rent</t>
  </si>
  <si>
    <t>Video/DVD</t>
  </si>
  <si>
    <t>Phone</t>
  </si>
  <si>
    <t>CDs</t>
  </si>
  <si>
    <t>Electricity</t>
  </si>
  <si>
    <t>Movies</t>
  </si>
  <si>
    <t>Gas</t>
  </si>
  <si>
    <t>Concerts</t>
  </si>
  <si>
    <t>Water and sewer</t>
  </si>
  <si>
    <t>Sporting events</t>
  </si>
  <si>
    <t>Cable</t>
  </si>
  <si>
    <t>Live theater</t>
  </si>
  <si>
    <t>Waste removal</t>
  </si>
  <si>
    <t>Other</t>
  </si>
  <si>
    <t>Maintenance or repairs</t>
  </si>
  <si>
    <t>Supplies</t>
  </si>
  <si>
    <t>Subtotal</t>
  </si>
  <si>
    <t>Transportation</t>
  </si>
  <si>
    <t>Loans</t>
  </si>
  <si>
    <t>Vehicle payment</t>
  </si>
  <si>
    <t>Personal</t>
  </si>
  <si>
    <t>Bus/taxi fare</t>
  </si>
  <si>
    <t>Student</t>
  </si>
  <si>
    <t>Insurance</t>
  </si>
  <si>
    <t>Credit card</t>
  </si>
  <si>
    <t>Licensing</t>
  </si>
  <si>
    <t>Fuel</t>
  </si>
  <si>
    <t>Maintenance</t>
  </si>
  <si>
    <t>Taxes</t>
  </si>
  <si>
    <t>Home</t>
  </si>
  <si>
    <t>Federal</t>
  </si>
  <si>
    <t>Health</t>
  </si>
  <si>
    <t>State</t>
  </si>
  <si>
    <t>Life</t>
  </si>
  <si>
    <t>Local</t>
  </si>
  <si>
    <t>Food</t>
  </si>
  <si>
    <t>Savings or investments</t>
  </si>
  <si>
    <t>Groceries</t>
  </si>
  <si>
    <t>Retirement account</t>
  </si>
  <si>
    <t>Dining out</t>
  </si>
  <si>
    <t>Investment account</t>
  </si>
  <si>
    <t>Pets</t>
  </si>
  <si>
    <t>Gifts and donations</t>
  </si>
  <si>
    <t>Charity 1</t>
  </si>
  <si>
    <t>Medical</t>
  </si>
  <si>
    <t>Charity 2</t>
  </si>
  <si>
    <t>Grooming</t>
  </si>
  <si>
    <t>Charity 3</t>
  </si>
  <si>
    <t>Toys</t>
  </si>
  <si>
    <t>Personal care</t>
  </si>
  <si>
    <t>Legal</t>
  </si>
  <si>
    <t>LEGAL</t>
  </si>
  <si>
    <t>Attorney</t>
  </si>
  <si>
    <t>Hair/nails</t>
  </si>
  <si>
    <t>Alimony</t>
  </si>
  <si>
    <t>Clothing</t>
  </si>
  <si>
    <t>Payments on lien or judgment</t>
  </si>
  <si>
    <t>Dry cleaning</t>
  </si>
  <si>
    <t>Health club</t>
  </si>
  <si>
    <t>Organization dues or fees</t>
  </si>
  <si>
    <t>Total projected cost</t>
  </si>
  <si>
    <t>Total actual cost</t>
  </si>
  <si>
    <t>Total difference</t>
  </si>
  <si>
    <t>Schedule Y-1—Married Filing Jointly or Qualifying Widow(er)</t>
  </si>
  <si>
    <t>Schedule Y-2—Married Filing Separately</t>
  </si>
  <si>
    <t>1f taxable income is over:</t>
  </si>
  <si>
    <t>But not over:</t>
  </si>
  <si>
    <t>The tax is:</t>
  </si>
  <si>
    <t>10% of taxable income</t>
  </si>
  <si>
    <t>$9,615 plus 22% of the excess over $83,550</t>
  </si>
  <si>
    <t>$2,055 plus 12% of the excess over $20,550</t>
  </si>
  <si>
    <t>$30,427 plus 24% of the excess over $178,150</t>
  </si>
  <si>
    <t>$69,295 plus 32% of the excess over $340,100</t>
  </si>
  <si>
    <t>$98,671 plus 35% of the excess over $431,900</t>
  </si>
  <si>
    <t>$174,253.5 plus 37% of the excess over $647,850</t>
  </si>
  <si>
    <t>$1,027.5 plus 12% of the excess over $10,275</t>
  </si>
  <si>
    <t>$4,807.5 plus 22% of the excess over $41,775</t>
  </si>
  <si>
    <t>$15,213.5 plus 24% of the excess over $89,075</t>
  </si>
  <si>
    <t>$34,647.5 plus 32% of the excess over $170,050</t>
  </si>
  <si>
    <t>$49,335.5 plus 35% of the excess over $215,950</t>
  </si>
  <si>
    <t>$87,126.75 plus 37% of the excess over $323,925</t>
  </si>
  <si>
    <t>$1,465 plus 12% of the excess over $14,650</t>
  </si>
  <si>
    <t>$6,415 plus 22% of the excess over $55,900</t>
  </si>
  <si>
    <t>$13,708 plus 24% of the excess over $89,050</t>
  </si>
  <si>
    <t>$33,148 plus 32% of the excess over $170,050</t>
  </si>
  <si>
    <t>$47,836 plus 35% of the excess over $215,950</t>
  </si>
  <si>
    <t>$161,218.5 plus 37% of the excess over $539,900</t>
  </si>
  <si>
    <t xml:space="preserve"> $                         -  </t>
  </si>
  <si>
    <t>Head of Household:</t>
  </si>
  <si>
    <t>401(k) Contributions</t>
  </si>
  <si>
    <t>Taxable Wages</t>
  </si>
  <si>
    <t>Federal Tax Withholdings from Form W-2</t>
  </si>
  <si>
    <t>Federal Tax Withholdings from Form 1099</t>
  </si>
  <si>
    <t>Estimated Tax Payments</t>
  </si>
  <si>
    <t>Tax Due (Refund)</t>
  </si>
  <si>
    <t>'Input and Output Summary'</t>
  </si>
  <si>
    <t>Input and Output Summary'</t>
  </si>
  <si>
    <t>Taxable refunds, credits, or offsets of state and local income taxes</t>
  </si>
  <si>
    <t>b</t>
  </si>
  <si>
    <t>Date of original divorce or separation agreement (see instructions):</t>
  </si>
  <si>
    <t>Other gains or (losses). Attach Form 4797</t>
  </si>
  <si>
    <t>Rental real estate, royalties, partnerships, S corporations, trusts, etc. Attach Schedule E</t>
  </si>
  <si>
    <t>Unemployment compensation</t>
  </si>
  <si>
    <t>a</t>
  </si>
  <si>
    <t>Net operating loss</t>
  </si>
  <si>
    <t>Activity not engaged in for profit income</t>
  </si>
  <si>
    <t>k</t>
  </si>
  <si>
    <t>s</t>
  </si>
  <si>
    <t>t</t>
  </si>
  <si>
    <t>Total other income. Add lines 8a through 8z</t>
  </si>
  <si>
    <t>Alimony received</t>
  </si>
  <si>
    <t xml:space="preserve">Business income or (loss). Attach Schedule C </t>
  </si>
  <si>
    <t>Farm income or (loss). Attach Schedule F</t>
  </si>
  <si>
    <t>Other Income</t>
  </si>
  <si>
    <t>Gambling</t>
  </si>
  <si>
    <t>Cancellation of debt</t>
  </si>
  <si>
    <t>Foreign earned income exclusion from Form 2555</t>
  </si>
  <si>
    <t>Income from Form 8853</t>
  </si>
  <si>
    <t>Income from Form 8889</t>
  </si>
  <si>
    <t>Alaska Permanent Fund Dividends</t>
  </si>
  <si>
    <t>Jury duty pay</t>
  </si>
  <si>
    <t>Prizes and awards</t>
  </si>
  <si>
    <t>Stock options</t>
  </si>
  <si>
    <t>Income from the rental of personal property if you engaged in the rental for profit but were not in the business of renting such property</t>
  </si>
  <si>
    <t>Olympic and Paralympic medals and USOC prize money (see instructions)</t>
  </si>
  <si>
    <t>Section 951(a) inclusion (see instructions)</t>
  </si>
  <si>
    <t>Section 951A(a) inclusion (see instructions)</t>
  </si>
  <si>
    <t>Section 461(l) excess business loss adjustment</t>
  </si>
  <si>
    <t>Taxable distributions from an ABLE account (see instructions)</t>
  </si>
  <si>
    <t>Scholarship and fellowship grants not reported on Form W-2</t>
  </si>
  <si>
    <t>Nontaxable amount of Medicaid waiver payments included on Form 1040, line 1a or 1d</t>
  </si>
  <si>
    <t>Pension or annuity from a nonqualifed deferred compensation plan or a nongovernmental section 457 plan</t>
  </si>
  <si>
    <t>Wages earned while incarcerated</t>
  </si>
  <si>
    <t>Other income. List type and amount:</t>
  </si>
  <si>
    <t>Combine lines 1 through 7 and 9. Enter here and on Form 1040, 1040-SR, or 1040-NR, line 8</t>
  </si>
  <si>
    <t>Inputs</t>
  </si>
  <si>
    <t>Numbers</t>
  </si>
  <si>
    <t>Letters</t>
  </si>
  <si>
    <t>c</t>
  </si>
  <si>
    <t>d</t>
  </si>
  <si>
    <t>e</t>
  </si>
  <si>
    <t>f</t>
  </si>
  <si>
    <t>g</t>
  </si>
  <si>
    <t>h</t>
  </si>
  <si>
    <t>i</t>
  </si>
  <si>
    <t>j</t>
  </si>
  <si>
    <t>l</t>
  </si>
  <si>
    <t>m</t>
  </si>
  <si>
    <t>n</t>
  </si>
  <si>
    <t>o</t>
  </si>
  <si>
    <t>p</t>
  </si>
  <si>
    <t>q</t>
  </si>
  <si>
    <t>r</t>
  </si>
  <si>
    <t>u</t>
  </si>
  <si>
    <t>z</t>
  </si>
  <si>
    <t>Descriptions</t>
  </si>
  <si>
    <t>Amount Realized</t>
  </si>
  <si>
    <t>Selling Expenses</t>
  </si>
  <si>
    <t>Tax Basis</t>
  </si>
  <si>
    <t>Acquisition Fees (Costs)</t>
  </si>
  <si>
    <t>Realized Gain/Loss</t>
  </si>
  <si>
    <t>Recognized Gain/Loss</t>
  </si>
  <si>
    <t>Gain/Loss</t>
  </si>
  <si>
    <t>Limitiations to Loss Deductions</t>
  </si>
  <si>
    <t>1040 Schedule 1'</t>
  </si>
  <si>
    <t>CG Tax Rate Schedule</t>
  </si>
  <si>
    <t>6a in 1040</t>
  </si>
  <si>
    <t>MAGI</t>
  </si>
  <si>
    <t>Taxable Single</t>
  </si>
  <si>
    <t>Taxable Married filing separate</t>
  </si>
  <si>
    <t>Taxable Married filing joint</t>
  </si>
  <si>
    <t>Current Tax Savings</t>
  </si>
  <si>
    <t>Future Value</t>
  </si>
  <si>
    <t>Future Value of 401k</t>
  </si>
  <si>
    <t>Future Value of IRA</t>
  </si>
  <si>
    <t>Future Value of Roth IRA</t>
  </si>
  <si>
    <t>Future Value of HAS</t>
  </si>
  <si>
    <t>Educator expenses</t>
  </si>
  <si>
    <t>Certain business expenses of reservists, performing artists, and fee-basis government officials. Attach Form 2106</t>
  </si>
  <si>
    <t>Health savings account deduction. Attach Form 8889</t>
  </si>
  <si>
    <t>Moving expenses for members of the Armed Forces. Attach Form 3903</t>
  </si>
  <si>
    <t>Deductible part of self-employment tax. Attach Schedule SE</t>
  </si>
  <si>
    <t>Self-employed SEP, SIMPLE, and qualified plans</t>
  </si>
  <si>
    <t>Self-employed health insurance deduction</t>
  </si>
  <si>
    <t>Penalty on early withdrawal of savings</t>
  </si>
  <si>
    <t>Alimony paid</t>
  </si>
  <si>
    <t>Recipient's SSN</t>
  </si>
  <si>
    <t>IRA deduction</t>
  </si>
  <si>
    <t>Student loan interest deduction</t>
  </si>
  <si>
    <t>Reserved for future use</t>
  </si>
  <si>
    <t>Archer MSA deduction</t>
  </si>
  <si>
    <t>Other Adjustments:</t>
  </si>
  <si>
    <t>Deductible expenses related to income reported on line 8l from the rental of personal property engaged in for profit</t>
  </si>
  <si>
    <t>Nontaxable amount of the value of Olympic and Paralympic medals and USOC prize money reported on line 8m</t>
  </si>
  <si>
    <t>Reforestation amortization and expenses</t>
  </si>
  <si>
    <t>Repayment of supplemental unemployment benefits under the Trade Act of 1974</t>
  </si>
  <si>
    <t>Contributions to section 501(c)(18)(D) pension plans</t>
  </si>
  <si>
    <t>Contributions by certain chaplains to section 403(b) plans</t>
  </si>
  <si>
    <t>Attorney fees and court costs for actions involving certain unlawful discrimination claims (see instructions)</t>
  </si>
  <si>
    <t>Attorney fees and court costs you paid in connection with an award from the IRS for information you provided that helped the IRS detect tax law violations</t>
  </si>
  <si>
    <t>Housing deduction from Form 2555</t>
  </si>
  <si>
    <t>Excess deductions of section 67(e) expenses from Schedule K-1 (Form 1041)</t>
  </si>
  <si>
    <t>Other adjustments. List type and amount:</t>
  </si>
  <si>
    <t>Total other adjustments. Add lines 24a through 42z</t>
  </si>
  <si>
    <t>Add lines 11 through 23 and 25. These are your adjustments to income. Enter here and on Form 1040 or 1040-SR, line 10, or Form 1040-NR, line 10a</t>
  </si>
  <si>
    <t>Municipal Bond Interest</t>
  </si>
  <si>
    <t>Gain on Sale of a personal residence</t>
  </si>
  <si>
    <t>Fringe benefits</t>
  </si>
  <si>
    <t>Scholarships</t>
  </si>
  <si>
    <t>Other educational subsidies</t>
  </si>
  <si>
    <t>U.S. Series EE bonds</t>
  </si>
  <si>
    <t>Gifts and Inheritances</t>
  </si>
  <si>
    <t>Life Insurance</t>
  </si>
  <si>
    <t>Foreign-Earned Income</t>
  </si>
  <si>
    <t>Workers' Compensation</t>
  </si>
  <si>
    <t>Payments associated with personal injury</t>
  </si>
  <si>
    <t>Disability Insurance</t>
  </si>
  <si>
    <t>Installment sales</t>
  </si>
  <si>
    <t>like-kind exchanges</t>
  </si>
  <si>
    <t>involuntary conversations</t>
  </si>
  <si>
    <t>contribution to non-Roth qualified retirement accounts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</si>
</sst>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.0_);_(&quot;$&quot;* \(#,##0.0\);_(&quot;$&quot;* &quot;-&quot;??_);_(@_)"/>
    <numFmt numFmtId="165" formatCode="&quot;$&quot;#,##0.00"/>
  </numFmts>
  <fonts count="4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Helvetica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0"/>
      <name val="Calibri"/>
      <family val="2"/>
      <scheme val="minor"/>
    </font>
    <font>
      <sz val="10"/>
      <color theme="1" tint="0.2499465926084170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40"/>
      <color theme="4"/>
      <name val="Calibri Light"/>
      <family val="2"/>
      <scheme val="major"/>
    </font>
    <font>
      <sz val="22"/>
      <color theme="3" tint="0.24994659260841701"/>
      <name val="Calibri Light"/>
      <family val="2"/>
      <scheme val="major"/>
    </font>
    <font>
      <sz val="22"/>
      <color theme="3" tint="0.2499465926084170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1" tint="0.24994659260841701"/>
      <name val="Calibri Light"/>
      <family val="2"/>
      <scheme val="major"/>
    </font>
    <font>
      <b/>
      <sz val="20"/>
      <color theme="4"/>
      <name val="Calibri Light"/>
      <family val="2"/>
      <scheme val="major"/>
    </font>
    <font>
      <sz val="14"/>
      <color theme="4"/>
      <name val="Calibri Light"/>
      <family val="2"/>
      <scheme val="major"/>
    </font>
    <font>
      <sz val="10"/>
      <color theme="1" tint="0.24994659260841701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b/>
      <sz val="14"/>
      <color theme="1" tint="0.24994659260841701"/>
      <name val="Calibri"/>
      <family val="2"/>
      <scheme val="minor"/>
    </font>
    <font>
      <sz val="14"/>
      <color theme="1" tint="0.24994659260841701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b/>
      <sz val="20"/>
      <color theme="8"/>
      <name val="Calibri Light"/>
      <family val="2"/>
      <scheme val="major"/>
    </font>
    <font>
      <b/>
      <sz val="10"/>
      <color theme="1" tint="0.2499465926084170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color theme="1" tint="0.34998626667073579"/>
      <name val="Calibri Light"/>
      <family val="2"/>
      <scheme val="major"/>
    </font>
    <font>
      <sz val="10"/>
      <color theme="8"/>
      <name val="Calibri Light"/>
      <family val="2"/>
      <scheme val="major"/>
    </font>
    <font>
      <sz val="12"/>
      <color theme="1" tint="0.2499465926084170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8"/>
      <name val="Calibri"/>
      <family val="2"/>
      <scheme val="minor"/>
    </font>
    <font>
      <sz val="10"/>
      <color theme="0"/>
      <name val="Calibri Light"/>
      <family val="2"/>
      <scheme val="major"/>
    </font>
    <font>
      <sz val="12"/>
      <color theme="1" tint="0.24994659260841701"/>
      <name val="Calibri Light"/>
      <family val="2"/>
      <scheme val="major"/>
    </font>
    <font>
      <b/>
      <sz val="20"/>
      <color theme="0"/>
      <name val="Calibri"/>
      <family val="2"/>
      <scheme val="minor"/>
    </font>
    <font>
      <b/>
      <sz val="12"/>
      <color theme="1" tint="0.24994659260841701"/>
      <name val="Calibri"/>
      <family val="2"/>
      <scheme val="minor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theme="1" tint="4.9989318521683403E-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5B9BD5"/>
        <bgColor rgb="FF5B9BD5"/>
      </patternFill>
    </fill>
    <fill>
      <patternFill patternType="solid">
        <fgColor rgb="FFDDEBF7"/>
        <bgColor rgb="FFDDEBF7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medium">
        <color theme="4" tint="-0.24994659260841701"/>
      </bottom>
      <diagonal/>
    </border>
    <border>
      <left/>
      <right style="thin">
        <color theme="0" tint="-0.499984740745262"/>
      </right>
      <top/>
      <bottom style="thin">
        <color theme="8"/>
      </bottom>
      <diagonal/>
    </border>
    <border>
      <left style="thin">
        <color theme="0" tint="-0.499984740745262"/>
      </left>
      <right/>
      <top/>
      <bottom style="thin">
        <color theme="8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0691854609822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0691854609822"/>
      </left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" fillId="0" borderId="0"/>
    <xf numFmtId="0" fontId="11" fillId="0" borderId="13" applyNumberFormat="0" applyFill="0" applyAlignment="0" applyProtection="0"/>
    <xf numFmtId="0" fontId="14" fillId="0" borderId="12" applyNumberFormat="0" applyFill="0" applyBorder="0" applyAlignment="0" applyProtection="0"/>
    <xf numFmtId="0" fontId="17" fillId="0" borderId="11" applyNumberFormat="0" applyFill="0" applyBorder="0" applyAlignment="0" applyProtection="0"/>
  </cellStyleXfs>
  <cellXfs count="193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5" fillId="0" borderId="10" xfId="0" applyFont="1" applyBorder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9" fillId="0" borderId="0" xfId="3" applyFont="1"/>
    <xf numFmtId="0" fontId="2" fillId="0" borderId="0" xfId="3" applyFont="1"/>
    <xf numFmtId="0" fontId="9" fillId="0" borderId="0" xfId="3" applyFont="1" applyAlignment="1">
      <alignment wrapText="1"/>
    </xf>
    <xf numFmtId="0" fontId="12" fillId="3" borderId="0" xfId="4" applyFont="1" applyFill="1" applyBorder="1"/>
    <xf numFmtId="0" fontId="13" fillId="0" borderId="0" xfId="3" applyFont="1"/>
    <xf numFmtId="0" fontId="8" fillId="0" borderId="0" xfId="3"/>
    <xf numFmtId="0" fontId="0" fillId="0" borderId="0" xfId="6" applyFont="1" applyBorder="1" applyAlignment="1">
      <alignment vertical="center" wrapText="1"/>
    </xf>
    <xf numFmtId="0" fontId="20" fillId="3" borderId="16" xfId="6" applyFont="1" applyFill="1" applyBorder="1" applyAlignment="1">
      <alignment horizontal="left" vertical="center" indent="1"/>
    </xf>
    <xf numFmtId="8" fontId="20" fillId="3" borderId="17" xfId="3" applyNumberFormat="1" applyFont="1" applyFill="1" applyBorder="1" applyAlignment="1">
      <alignment horizontal="center" vertical="center"/>
    </xf>
    <xf numFmtId="0" fontId="0" fillId="0" borderId="0" xfId="6" applyFont="1" applyBorder="1" applyAlignment="1">
      <alignment vertical="center"/>
    </xf>
    <xf numFmtId="0" fontId="20" fillId="3" borderId="18" xfId="6" applyFont="1" applyFill="1" applyBorder="1" applyAlignment="1">
      <alignment horizontal="left" vertical="center" indent="1"/>
    </xf>
    <xf numFmtId="8" fontId="20" fillId="3" borderId="19" xfId="3" applyNumberFormat="1" applyFont="1" applyFill="1" applyBorder="1" applyAlignment="1">
      <alignment horizontal="center" vertical="center"/>
    </xf>
    <xf numFmtId="0" fontId="23" fillId="6" borderId="20" xfId="6" applyFont="1" applyFill="1" applyBorder="1" applyAlignment="1">
      <alignment horizontal="left" vertical="center" indent="1"/>
    </xf>
    <xf numFmtId="8" fontId="24" fillId="6" borderId="21" xfId="3" applyNumberFormat="1" applyFont="1" applyFill="1" applyBorder="1" applyAlignment="1">
      <alignment horizontal="center" vertical="center"/>
    </xf>
    <xf numFmtId="0" fontId="0" fillId="0" borderId="0" xfId="6" applyFont="1" applyBorder="1" applyAlignment="1">
      <alignment horizontal="left" vertical="center"/>
    </xf>
    <xf numFmtId="0" fontId="20" fillId="3" borderId="22" xfId="6" applyFont="1" applyFill="1" applyBorder="1" applyAlignment="1">
      <alignment horizontal="left" vertical="center" indent="1"/>
    </xf>
    <xf numFmtId="8" fontId="20" fillId="3" borderId="23" xfId="3" applyNumberFormat="1" applyFont="1" applyFill="1" applyBorder="1" applyAlignment="1">
      <alignment horizontal="center" vertical="center"/>
    </xf>
    <xf numFmtId="8" fontId="26" fillId="0" borderId="0" xfId="3" applyNumberFormat="1" applyFont="1" applyAlignment="1">
      <alignment vertical="center"/>
    </xf>
    <xf numFmtId="0" fontId="27" fillId="3" borderId="0" xfId="6" applyFont="1" applyFill="1" applyBorder="1" applyAlignment="1">
      <alignment vertical="center"/>
    </xf>
    <xf numFmtId="8" fontId="28" fillId="3" borderId="0" xfId="3" applyNumberFormat="1" applyFont="1" applyFill="1" applyAlignment="1">
      <alignment vertical="center"/>
    </xf>
    <xf numFmtId="0" fontId="29" fillId="0" borderId="0" xfId="3" applyFont="1"/>
    <xf numFmtId="0" fontId="15" fillId="3" borderId="0" xfId="6" applyFont="1" applyFill="1" applyBorder="1" applyAlignment="1">
      <alignment horizontal="left" vertical="center" indent="1"/>
    </xf>
    <xf numFmtId="0" fontId="25" fillId="0" borderId="0" xfId="3" applyFont="1" applyAlignment="1">
      <alignment horizontal="left" vertical="center" indent="1"/>
    </xf>
    <xf numFmtId="0" fontId="30" fillId="0" borderId="0" xfId="3" applyFont="1" applyAlignment="1">
      <alignment horizontal="left" vertical="center" indent="1"/>
    </xf>
    <xf numFmtId="0" fontId="17" fillId="0" borderId="0" xfId="3" applyFont="1"/>
    <xf numFmtId="0" fontId="15" fillId="0" borderId="0" xfId="3" applyFont="1" applyAlignment="1">
      <alignment horizontal="left" vertical="center" indent="1"/>
    </xf>
    <xf numFmtId="0" fontId="7" fillId="0" borderId="0" xfId="3" applyFont="1" applyAlignment="1">
      <alignment horizontal="left" vertical="center" indent="1"/>
    </xf>
    <xf numFmtId="0" fontId="23" fillId="0" borderId="0" xfId="3" applyFont="1" applyAlignment="1">
      <alignment horizontal="center" vertical="center" wrapText="1"/>
    </xf>
    <xf numFmtId="0" fontId="23" fillId="0" borderId="0" xfId="3" applyFont="1" applyAlignment="1">
      <alignment horizontal="center" vertical="center"/>
    </xf>
    <xf numFmtId="0" fontId="31" fillId="0" borderId="0" xfId="3" applyFont="1"/>
    <xf numFmtId="0" fontId="32" fillId="3" borderId="0" xfId="3" applyFont="1" applyFill="1" applyAlignment="1">
      <alignment horizontal="left" vertical="center" indent="1"/>
    </xf>
    <xf numFmtId="0" fontId="23" fillId="3" borderId="0" xfId="3" applyFont="1" applyFill="1" applyAlignment="1">
      <alignment horizontal="center" vertical="center" wrapText="1"/>
    </xf>
    <xf numFmtId="0" fontId="23" fillId="3" borderId="0" xfId="3" applyFont="1" applyFill="1" applyAlignment="1">
      <alignment horizontal="center" vertical="center"/>
    </xf>
    <xf numFmtId="0" fontId="20" fillId="0" borderId="0" xfId="3" applyFont="1" applyAlignment="1">
      <alignment horizontal="left" vertical="center" indent="1"/>
    </xf>
    <xf numFmtId="165" fontId="20" fillId="0" borderId="0" xfId="3" applyNumberFormat="1" applyFont="1" applyAlignment="1">
      <alignment horizontal="center" vertical="center"/>
    </xf>
    <xf numFmtId="0" fontId="20" fillId="3" borderId="0" xfId="3" applyFont="1" applyFill="1" applyAlignment="1">
      <alignment horizontal="left" vertical="center" indent="1"/>
    </xf>
    <xf numFmtId="165" fontId="20" fillId="3" borderId="0" xfId="3" applyNumberFormat="1" applyFont="1" applyFill="1" applyAlignment="1">
      <alignment horizontal="center" vertical="center"/>
    </xf>
    <xf numFmtId="0" fontId="23" fillId="6" borderId="0" xfId="3" applyFont="1" applyFill="1" applyAlignment="1">
      <alignment horizontal="left" vertical="center" indent="1"/>
    </xf>
    <xf numFmtId="165" fontId="1" fillId="6" borderId="0" xfId="3" applyNumberFormat="1" applyFont="1" applyFill="1" applyAlignment="1">
      <alignment horizontal="center" vertical="center"/>
    </xf>
    <xf numFmtId="165" fontId="24" fillId="6" borderId="0" xfId="3" applyNumberFormat="1" applyFont="1" applyFill="1" applyAlignment="1">
      <alignment horizontal="center" vertical="center"/>
    </xf>
    <xf numFmtId="0" fontId="23" fillId="0" borderId="0" xfId="3" applyFont="1" applyAlignment="1">
      <alignment horizontal="left" vertical="center" indent="1"/>
    </xf>
    <xf numFmtId="165" fontId="27" fillId="0" borderId="0" xfId="3" applyNumberFormat="1" applyFont="1" applyAlignment="1">
      <alignment horizontal="center" vertical="center"/>
    </xf>
    <xf numFmtId="0" fontId="31" fillId="0" borderId="0" xfId="3" applyFont="1" applyAlignment="1">
      <alignment horizontal="center"/>
    </xf>
    <xf numFmtId="0" fontId="33" fillId="3" borderId="0" xfId="3" applyFont="1" applyFill="1" applyAlignment="1">
      <alignment horizontal="left" vertical="center" indent="1"/>
    </xf>
    <xf numFmtId="165" fontId="31" fillId="3" borderId="0" xfId="3" applyNumberFormat="1" applyFont="1" applyFill="1" applyAlignment="1">
      <alignment horizontal="center" vertical="center"/>
    </xf>
    <xf numFmtId="0" fontId="34" fillId="0" borderId="0" xfId="3" applyFont="1"/>
    <xf numFmtId="0" fontId="35" fillId="0" borderId="0" xfId="3" applyFont="1"/>
    <xf numFmtId="0" fontId="32" fillId="3" borderId="0" xfId="3" applyFont="1" applyFill="1" applyAlignment="1">
      <alignment horizontal="center" vertical="center"/>
    </xf>
    <xf numFmtId="0" fontId="7" fillId="3" borderId="0" xfId="3" applyFont="1" applyFill="1" applyAlignment="1">
      <alignment horizontal="left" vertical="center" indent="1"/>
    </xf>
    <xf numFmtId="165" fontId="31" fillId="6" borderId="0" xfId="3" applyNumberFormat="1" applyFont="1" applyFill="1" applyAlignment="1">
      <alignment horizontal="center" vertical="center"/>
    </xf>
    <xf numFmtId="165" fontId="31" fillId="3" borderId="0" xfId="3" applyNumberFormat="1" applyFont="1" applyFill="1" applyAlignment="1">
      <alignment horizontal="left" vertical="center" indent="1"/>
    </xf>
    <xf numFmtId="0" fontId="33" fillId="3" borderId="0" xfId="3" applyFont="1" applyFill="1" applyAlignment="1">
      <alignment vertical="center"/>
    </xf>
    <xf numFmtId="165" fontId="31" fillId="3" borderId="0" xfId="3" applyNumberFormat="1" applyFont="1" applyFill="1" applyAlignment="1">
      <alignment vertical="center"/>
    </xf>
    <xf numFmtId="165" fontId="20" fillId="6" borderId="0" xfId="3" applyNumberFormat="1" applyFont="1" applyFill="1" applyAlignment="1">
      <alignment horizontal="center" vertical="center"/>
    </xf>
    <xf numFmtId="0" fontId="24" fillId="3" borderId="0" xfId="3" applyFont="1" applyFill="1" applyAlignment="1">
      <alignment horizontal="left" vertical="center" indent="1"/>
    </xf>
    <xf numFmtId="165" fontId="20" fillId="3" borderId="0" xfId="3" applyNumberFormat="1" applyFont="1" applyFill="1" applyAlignment="1">
      <alignment horizontal="left" vertical="center"/>
    </xf>
    <xf numFmtId="0" fontId="36" fillId="3" borderId="0" xfId="3" applyFont="1" applyFill="1" applyAlignment="1">
      <alignment horizontal="left" vertical="center" indent="1"/>
    </xf>
    <xf numFmtId="0" fontId="37" fillId="3" borderId="0" xfId="3" applyFont="1" applyFill="1" applyAlignment="1">
      <alignment horizontal="left" vertical="center" indent="1"/>
    </xf>
    <xf numFmtId="0" fontId="37" fillId="0" borderId="0" xfId="3" applyFont="1" applyAlignment="1">
      <alignment vertical="center"/>
    </xf>
    <xf numFmtId="165" fontId="31" fillId="0" borderId="0" xfId="3" applyNumberFormat="1" applyFont="1" applyAlignment="1">
      <alignment vertical="center"/>
    </xf>
    <xf numFmtId="0" fontId="32" fillId="3" borderId="0" xfId="3" applyFont="1" applyFill="1" applyAlignment="1">
      <alignment vertical="center"/>
    </xf>
    <xf numFmtId="165" fontId="23" fillId="6" borderId="0" xfId="3" applyNumberFormat="1" applyFont="1" applyFill="1" applyAlignment="1">
      <alignment horizontal="center" vertical="center"/>
    </xf>
    <xf numFmtId="165" fontId="33" fillId="3" borderId="0" xfId="3" applyNumberFormat="1" applyFont="1" applyFill="1" applyAlignment="1">
      <alignment vertical="center"/>
    </xf>
    <xf numFmtId="0" fontId="37" fillId="3" borderId="0" xfId="3" applyFont="1" applyFill="1" applyAlignment="1">
      <alignment vertical="center"/>
    </xf>
    <xf numFmtId="0" fontId="31" fillId="3" borderId="0" xfId="3" applyFont="1" applyFill="1" applyAlignment="1">
      <alignment horizontal="left" vertical="center" indent="1"/>
    </xf>
    <xf numFmtId="0" fontId="8" fillId="0" borderId="0" xfId="3" applyAlignment="1">
      <alignment horizontal="center"/>
    </xf>
    <xf numFmtId="6" fontId="5" fillId="0" borderId="0" xfId="0" applyNumberFormat="1" applyFont="1"/>
    <xf numFmtId="6" fontId="5" fillId="0" borderId="10" xfId="0" applyNumberFormat="1" applyFont="1" applyBorder="1"/>
    <xf numFmtId="9" fontId="5" fillId="0" borderId="0" xfId="0" applyNumberFormat="1" applyFont="1"/>
    <xf numFmtId="44" fontId="5" fillId="11" borderId="1" xfId="1" applyFont="1" applyFill="1" applyBorder="1" applyAlignment="1">
      <alignment horizontal="center"/>
    </xf>
    <xf numFmtId="44" fontId="5" fillId="0" borderId="1" xfId="1" applyFont="1" applyBorder="1" applyAlignment="1">
      <alignment horizontal="center"/>
    </xf>
    <xf numFmtId="164" fontId="5" fillId="11" borderId="1" xfId="1" applyNumberFormat="1" applyFont="1" applyFill="1" applyBorder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0" fontId="39" fillId="0" borderId="7" xfId="0" applyFont="1" applyBorder="1" applyAlignment="1">
      <alignment wrapText="1"/>
    </xf>
    <xf numFmtId="0" fontId="39" fillId="0" borderId="6" xfId="0" applyFont="1" applyBorder="1" applyAlignment="1">
      <alignment wrapText="1"/>
    </xf>
    <xf numFmtId="0" fontId="39" fillId="0" borderId="5" xfId="0" applyFont="1" applyBorder="1" applyAlignment="1">
      <alignment wrapText="1"/>
    </xf>
    <xf numFmtId="0" fontId="38" fillId="0" borderId="8" xfId="0" applyFont="1" applyBorder="1" applyAlignment="1">
      <alignment horizontal="left" vertical="center" wrapText="1" readingOrder="1"/>
    </xf>
    <xf numFmtId="0" fontId="38" fillId="0" borderId="3" xfId="0" applyFont="1" applyBorder="1" applyAlignment="1">
      <alignment horizontal="left" vertical="center" wrapText="1" readingOrder="1"/>
    </xf>
    <xf numFmtId="0" fontId="38" fillId="0" borderId="3" xfId="0" applyFont="1" applyBorder="1" applyAlignment="1">
      <alignment horizontal="center" wrapText="1" readingOrder="1"/>
    </xf>
    <xf numFmtId="0" fontId="38" fillId="0" borderId="9" xfId="0" applyFont="1" applyBorder="1" applyAlignment="1">
      <alignment horizontal="center" wrapText="1" readingOrder="1"/>
    </xf>
    <xf numFmtId="6" fontId="38" fillId="0" borderId="5" xfId="0" applyNumberFormat="1" applyFont="1" applyBorder="1" applyAlignment="1">
      <alignment horizontal="right" vertical="center" wrapText="1" readingOrder="1"/>
    </xf>
    <xf numFmtId="6" fontId="38" fillId="0" borderId="1" xfId="0" applyNumberFormat="1" applyFont="1" applyBorder="1" applyAlignment="1">
      <alignment horizontal="center" vertical="center" wrapText="1" readingOrder="1"/>
    </xf>
    <xf numFmtId="0" fontId="38" fillId="0" borderId="1" xfId="0" applyFont="1" applyBorder="1" applyAlignment="1">
      <alignment horizontal="left" vertical="center" wrapText="1" readingOrder="1"/>
    </xf>
    <xf numFmtId="9" fontId="38" fillId="0" borderId="1" xfId="2" applyFont="1" applyBorder="1" applyAlignment="1">
      <alignment horizontal="left" vertical="center" wrapText="1" readingOrder="1"/>
    </xf>
    <xf numFmtId="44" fontId="38" fillId="0" borderId="1" xfId="1" applyFont="1" applyBorder="1" applyAlignment="1">
      <alignment horizontal="left" vertical="center" wrapText="1" readingOrder="1"/>
    </xf>
    <xf numFmtId="6" fontId="38" fillId="0" borderId="1" xfId="0" applyNumberFormat="1" applyFont="1" applyBorder="1" applyAlignment="1">
      <alignment horizontal="right" wrapText="1" readingOrder="1"/>
    </xf>
    <xf numFmtId="9" fontId="38" fillId="0" borderId="1" xfId="0" applyNumberFormat="1" applyFont="1" applyBorder="1" applyAlignment="1">
      <alignment horizontal="right" wrapText="1" readingOrder="1"/>
    </xf>
    <xf numFmtId="6" fontId="38" fillId="0" borderId="0" xfId="0" applyNumberFormat="1" applyFont="1" applyAlignment="1">
      <alignment horizontal="right" wrapText="1" readingOrder="1"/>
    </xf>
    <xf numFmtId="6" fontId="38" fillId="0" borderId="4" xfId="0" applyNumberFormat="1" applyFont="1" applyBorder="1" applyAlignment="1">
      <alignment horizontal="right" wrapText="1" readingOrder="1"/>
    </xf>
    <xf numFmtId="0" fontId="39" fillId="0" borderId="4" xfId="0" applyFont="1" applyBorder="1" applyAlignment="1">
      <alignment horizontal="right" wrapText="1"/>
    </xf>
    <xf numFmtId="0" fontId="38" fillId="0" borderId="1" xfId="0" applyFont="1" applyBorder="1" applyAlignment="1">
      <alignment horizontal="center" vertical="center" wrapText="1" readingOrder="1"/>
    </xf>
    <xf numFmtId="0" fontId="38" fillId="0" borderId="4" xfId="0" applyFont="1" applyBorder="1" applyAlignment="1">
      <alignment horizontal="right" wrapText="1" readingOrder="1"/>
    </xf>
    <xf numFmtId="6" fontId="39" fillId="0" borderId="1" xfId="0" applyNumberFormat="1" applyFont="1" applyBorder="1" applyAlignment="1">
      <alignment wrapText="1"/>
    </xf>
    <xf numFmtId="0" fontId="39" fillId="0" borderId="1" xfId="0" applyFont="1" applyBorder="1" applyAlignment="1">
      <alignment horizontal="right" wrapText="1"/>
    </xf>
    <xf numFmtId="6" fontId="39" fillId="0" borderId="4" xfId="0" applyNumberFormat="1" applyFont="1" applyBorder="1" applyAlignment="1">
      <alignment horizontal="right" wrapText="1"/>
    </xf>
    <xf numFmtId="0" fontId="39" fillId="0" borderId="2" xfId="0" applyFont="1" applyBorder="1" applyAlignment="1">
      <alignment wrapText="1"/>
    </xf>
    <xf numFmtId="0" fontId="38" fillId="0" borderId="2" xfId="0" applyFont="1" applyBorder="1" applyAlignment="1">
      <alignment horizontal="left" vertical="center" wrapText="1" readingOrder="1"/>
    </xf>
    <xf numFmtId="6" fontId="39" fillId="0" borderId="2" xfId="0" applyNumberFormat="1" applyFont="1" applyBorder="1" applyAlignment="1">
      <alignment horizontal="right" wrapText="1"/>
    </xf>
    <xf numFmtId="0" fontId="39" fillId="0" borderId="2" xfId="0" applyFont="1" applyBorder="1" applyAlignment="1">
      <alignment horizontal="right" wrapText="1"/>
    </xf>
    <xf numFmtId="6" fontId="39" fillId="0" borderId="0" xfId="0" applyNumberFormat="1" applyFont="1" applyAlignment="1">
      <alignment horizontal="right" wrapText="1"/>
    </xf>
    <xf numFmtId="0" fontId="38" fillId="0" borderId="0" xfId="0" applyFont="1"/>
    <xf numFmtId="0" fontId="40" fillId="10" borderId="1" xfId="0" applyFont="1" applyFill="1" applyBorder="1" applyAlignment="1">
      <alignment horizontal="left" vertical="center" wrapText="1" readingOrder="1"/>
    </xf>
    <xf numFmtId="0" fontId="40" fillId="10" borderId="1" xfId="0" applyFont="1" applyFill="1" applyBorder="1" applyAlignment="1">
      <alignment horizontal="center" wrapText="1" readingOrder="1"/>
    </xf>
    <xf numFmtId="9" fontId="38" fillId="11" borderId="1" xfId="0" applyNumberFormat="1" applyFont="1" applyFill="1" applyBorder="1" applyAlignment="1">
      <alignment horizontal="left" vertical="center" wrapText="1" readingOrder="1"/>
    </xf>
    <xf numFmtId="44" fontId="38" fillId="11" borderId="1" xfId="0" applyNumberFormat="1" applyFont="1" applyFill="1" applyBorder="1" applyAlignment="1">
      <alignment horizontal="left" vertical="center" wrapText="1" readingOrder="1"/>
    </xf>
    <xf numFmtId="6" fontId="38" fillId="11" borderId="1" xfId="0" applyNumberFormat="1" applyFont="1" applyFill="1" applyBorder="1" applyAlignment="1">
      <alignment horizontal="right" wrapText="1" readingOrder="1"/>
    </xf>
    <xf numFmtId="9" fontId="38" fillId="0" borderId="1" xfId="0" applyNumberFormat="1" applyFont="1" applyBorder="1" applyAlignment="1">
      <alignment horizontal="left" vertical="center" wrapText="1" readingOrder="1"/>
    </xf>
    <xf numFmtId="44" fontId="38" fillId="0" borderId="1" xfId="0" applyNumberFormat="1" applyFont="1" applyBorder="1" applyAlignment="1">
      <alignment horizontal="left" vertical="center" wrapText="1" readingOrder="1"/>
    </xf>
    <xf numFmtId="0" fontId="38" fillId="11" borderId="1" xfId="0" applyFont="1" applyFill="1" applyBorder="1" applyAlignment="1">
      <alignment horizontal="left" vertical="center" wrapText="1" readingOrder="1"/>
    </xf>
    <xf numFmtId="6" fontId="39" fillId="11" borderId="1" xfId="0" applyNumberFormat="1" applyFont="1" applyFill="1" applyBorder="1" applyAlignment="1">
      <alignment horizontal="right" wrapText="1"/>
    </xf>
    <xf numFmtId="164" fontId="5" fillId="0" borderId="0" xfId="1" applyNumberFormat="1" applyFont="1" applyBorder="1" applyAlignment="1">
      <alignment horizontal="center"/>
    </xf>
    <xf numFmtId="6" fontId="5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/>
    </xf>
    <xf numFmtId="6" fontId="5" fillId="0" borderId="1" xfId="0" applyNumberFormat="1" applyFont="1" applyBorder="1" applyAlignment="1">
      <alignment horizontal="center"/>
    </xf>
    <xf numFmtId="0" fontId="38" fillId="0" borderId="1" xfId="0" applyFont="1" applyBorder="1"/>
    <xf numFmtId="0" fontId="38" fillId="0" borderId="1" xfId="0" applyFont="1" applyBorder="1" applyAlignment="1">
      <alignment horizontal="center" wrapText="1" readingOrder="1"/>
    </xf>
    <xf numFmtId="0" fontId="5" fillId="0" borderId="1" xfId="0" applyFont="1" applyBorder="1"/>
    <xf numFmtId="0" fontId="38" fillId="0" borderId="1" xfId="0" applyFont="1" applyBorder="1" applyAlignment="1">
      <alignment horizontal="right" wrapText="1" readingOrder="1"/>
    </xf>
    <xf numFmtId="6" fontId="39" fillId="0" borderId="1" xfId="0" applyNumberFormat="1" applyFont="1" applyBorder="1" applyAlignment="1">
      <alignment horizontal="right" wrapText="1"/>
    </xf>
    <xf numFmtId="0" fontId="41" fillId="0" borderId="1" xfId="0" applyFont="1" applyBorder="1" applyAlignment="1">
      <alignment horizontal="center"/>
    </xf>
    <xf numFmtId="44" fontId="5" fillId="0" borderId="0" xfId="1" applyFont="1" applyBorder="1" applyAlignment="1">
      <alignment horizontal="center"/>
    </xf>
    <xf numFmtId="0" fontId="39" fillId="0" borderId="0" xfId="0" applyFont="1" applyAlignment="1">
      <alignment wrapText="1"/>
    </xf>
    <xf numFmtId="0" fontId="38" fillId="0" borderId="0" xfId="0" applyFont="1" applyAlignment="1">
      <alignment horizontal="left" wrapText="1" readingOrder="1"/>
    </xf>
    <xf numFmtId="0" fontId="38" fillId="0" borderId="0" xfId="0" applyFont="1" applyAlignment="1">
      <alignment horizontal="left" vertical="center" wrapText="1" readingOrder="1"/>
    </xf>
    <xf numFmtId="0" fontId="39" fillId="0" borderId="0" xfId="0" applyFont="1" applyAlignment="1">
      <alignment horizontal="right" wrapText="1"/>
    </xf>
    <xf numFmtId="0" fontId="41" fillId="10" borderId="1" xfId="0" applyFont="1" applyFill="1" applyBorder="1" applyAlignment="1">
      <alignment horizontal="center"/>
    </xf>
    <xf numFmtId="0" fontId="43" fillId="0" borderId="0" xfId="0" applyFont="1"/>
    <xf numFmtId="0" fontId="43" fillId="2" borderId="0" xfId="0" applyFont="1" applyFill="1"/>
    <xf numFmtId="164" fontId="43" fillId="2" borderId="0" xfId="1" applyNumberFormat="1" applyFont="1" applyFill="1"/>
    <xf numFmtId="164" fontId="43" fillId="0" borderId="0" xfId="1" applyNumberFormat="1" applyFont="1"/>
    <xf numFmtId="164" fontId="43" fillId="0" borderId="10" xfId="1" applyNumberFormat="1" applyFont="1" applyBorder="1"/>
    <xf numFmtId="0" fontId="43" fillId="0" borderId="10" xfId="0" applyFont="1" applyBorder="1"/>
    <xf numFmtId="9" fontId="43" fillId="0" borderId="10" xfId="0" applyNumberFormat="1" applyFont="1" applyBorder="1"/>
    <xf numFmtId="9" fontId="43" fillId="0" borderId="10" xfId="2" applyFont="1" applyBorder="1"/>
    <xf numFmtId="0" fontId="0" fillId="0" borderId="0" xfId="0" quotePrefix="1"/>
    <xf numFmtId="0" fontId="41" fillId="0" borderId="1" xfId="0" applyFont="1" applyBorder="1"/>
    <xf numFmtId="0" fontId="5" fillId="0" borderId="1" xfId="0" quotePrefix="1" applyFont="1" applyBorder="1"/>
    <xf numFmtId="0" fontId="41" fillId="0" borderId="8" xfId="0" applyFont="1" applyBorder="1" applyAlignment="1">
      <alignment horizontal="center"/>
    </xf>
    <xf numFmtId="0" fontId="41" fillId="0" borderId="3" xfId="0" applyFont="1" applyBorder="1" applyAlignment="1">
      <alignment horizontal="center"/>
    </xf>
    <xf numFmtId="0" fontId="41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64" fontId="5" fillId="0" borderId="4" xfId="1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64" fontId="5" fillId="0" borderId="2" xfId="1" applyNumberFormat="1" applyFont="1" applyBorder="1" applyAlignment="1">
      <alignment horizontal="center"/>
    </xf>
    <xf numFmtId="164" fontId="5" fillId="0" borderId="25" xfId="1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164" fontId="5" fillId="0" borderId="7" xfId="1" applyNumberFormat="1" applyFont="1" applyBorder="1" applyAlignment="1"/>
    <xf numFmtId="164" fontId="5" fillId="0" borderId="25" xfId="1" applyNumberFormat="1" applyFont="1" applyBorder="1" applyAlignment="1"/>
    <xf numFmtId="9" fontId="5" fillId="0" borderId="5" xfId="0" applyNumberFormat="1" applyFont="1" applyBorder="1" applyAlignment="1">
      <alignment horizontal="center"/>
    </xf>
    <xf numFmtId="44" fontId="5" fillId="0" borderId="4" xfId="1" applyFont="1" applyBorder="1" applyAlignment="1">
      <alignment horizontal="center"/>
    </xf>
    <xf numFmtId="9" fontId="5" fillId="0" borderId="7" xfId="0" applyNumberFormat="1" applyFont="1" applyBorder="1" applyAlignment="1">
      <alignment horizontal="center"/>
    </xf>
    <xf numFmtId="44" fontId="5" fillId="0" borderId="2" xfId="1" applyFont="1" applyBorder="1" applyAlignment="1">
      <alignment horizontal="center"/>
    </xf>
    <xf numFmtId="44" fontId="5" fillId="0" borderId="25" xfId="1" applyFont="1" applyBorder="1" applyAlignment="1">
      <alignment horizontal="center"/>
    </xf>
    <xf numFmtId="0" fontId="6" fillId="0" borderId="9" xfId="0" applyFont="1" applyBorder="1" applyAlignment="1">
      <alignment horizontal="left"/>
    </xf>
    <xf numFmtId="0" fontId="6" fillId="0" borderId="24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42" fillId="0" borderId="6" xfId="0" applyFont="1" applyBorder="1" applyAlignment="1">
      <alignment horizontal="left" wrapText="1"/>
    </xf>
    <xf numFmtId="0" fontId="42" fillId="0" borderId="0" xfId="0" applyFont="1" applyAlignment="1">
      <alignment horizontal="left" wrapText="1"/>
    </xf>
    <xf numFmtId="0" fontId="38" fillId="0" borderId="1" xfId="0" applyFont="1" applyBorder="1" applyAlignment="1">
      <alignment horizontal="center" vertical="center" wrapText="1" readingOrder="1"/>
    </xf>
    <xf numFmtId="0" fontId="6" fillId="0" borderId="0" xfId="0" applyFont="1" applyAlignment="1">
      <alignment horizontal="center"/>
    </xf>
    <xf numFmtId="0" fontId="31" fillId="0" borderId="0" xfId="3" applyFont="1" applyAlignment="1">
      <alignment horizontal="center"/>
    </xf>
    <xf numFmtId="0" fontId="10" fillId="0" borderId="0" xfId="3" applyFont="1" applyAlignment="1">
      <alignment horizontal="left" vertical="center" indent="11"/>
    </xf>
    <xf numFmtId="0" fontId="15" fillId="3" borderId="14" xfId="5" applyFont="1" applyFill="1" applyBorder="1" applyAlignment="1">
      <alignment horizontal="left" vertical="center" indent="1"/>
    </xf>
    <xf numFmtId="0" fontId="16" fillId="3" borderId="15" xfId="5" applyFont="1" applyFill="1" applyBorder="1" applyAlignment="1">
      <alignment horizontal="left" vertical="center" indent="1"/>
    </xf>
    <xf numFmtId="0" fontId="18" fillId="4" borderId="0" xfId="6" applyFont="1" applyFill="1" applyBorder="1" applyAlignment="1">
      <alignment horizontal="left" vertical="center" wrapText="1" indent="1"/>
    </xf>
    <xf numFmtId="8" fontId="19" fillId="4" borderId="0" xfId="3" applyNumberFormat="1" applyFont="1" applyFill="1" applyAlignment="1">
      <alignment horizontal="center" vertical="center"/>
    </xf>
    <xf numFmtId="0" fontId="21" fillId="5" borderId="0" xfId="6" applyFont="1" applyFill="1" applyBorder="1" applyAlignment="1">
      <alignment horizontal="left" vertical="center" wrapText="1" indent="1"/>
    </xf>
    <xf numFmtId="8" fontId="22" fillId="5" borderId="0" xfId="3" applyNumberFormat="1" applyFont="1" applyFill="1" applyAlignment="1">
      <alignment horizontal="center" vertical="center"/>
    </xf>
    <xf numFmtId="0" fontId="21" fillId="2" borderId="0" xfId="6" applyFont="1" applyFill="1" applyBorder="1" applyAlignment="1">
      <alignment horizontal="left" vertical="center" wrapText="1" indent="1"/>
    </xf>
    <xf numFmtId="8" fontId="23" fillId="2" borderId="0" xfId="3" applyNumberFormat="1" applyFont="1" applyFill="1" applyAlignment="1">
      <alignment horizontal="center" vertical="center"/>
    </xf>
    <xf numFmtId="0" fontId="25" fillId="3" borderId="15" xfId="5" applyFont="1" applyFill="1" applyBorder="1" applyAlignment="1">
      <alignment horizontal="left" vertical="center" indent="1"/>
    </xf>
    <xf numFmtId="0" fontId="15" fillId="3" borderId="0" xfId="3" applyFont="1" applyFill="1" applyAlignment="1">
      <alignment horizontal="left" vertical="center" indent="1"/>
    </xf>
    <xf numFmtId="0" fontId="25" fillId="3" borderId="0" xfId="3" applyFont="1" applyFill="1" applyAlignment="1">
      <alignment horizontal="left" vertical="center" indent="1"/>
    </xf>
    <xf numFmtId="0" fontId="15" fillId="0" borderId="0" xfId="3" applyFont="1" applyAlignment="1">
      <alignment horizontal="left" vertical="center" indent="1"/>
    </xf>
    <xf numFmtId="0" fontId="25" fillId="0" borderId="0" xfId="3" applyFont="1" applyAlignment="1">
      <alignment horizontal="left" vertical="center" indent="1"/>
    </xf>
    <xf numFmtId="0" fontId="21" fillId="9" borderId="0" xfId="6" applyFont="1" applyFill="1" applyBorder="1" applyAlignment="1">
      <alignment horizontal="left" vertical="center" wrapText="1" indent="1"/>
    </xf>
    <xf numFmtId="8" fontId="23" fillId="9" borderId="0" xfId="3" applyNumberFormat="1" applyFont="1" applyFill="1" applyAlignment="1">
      <alignment horizontal="center" vertical="center"/>
    </xf>
    <xf numFmtId="0" fontId="15" fillId="3" borderId="0" xfId="3" applyFont="1" applyFill="1" applyAlignment="1">
      <alignment vertical="center"/>
    </xf>
    <xf numFmtId="0" fontId="25" fillId="3" borderId="0" xfId="3" applyFont="1" applyFill="1" applyAlignment="1">
      <alignment vertical="center"/>
    </xf>
    <xf numFmtId="0" fontId="21" fillId="7" borderId="0" xfId="6" applyFont="1" applyFill="1" applyBorder="1" applyAlignment="1">
      <alignment horizontal="left" vertical="center" wrapText="1" indent="1"/>
    </xf>
    <xf numFmtId="8" fontId="22" fillId="7" borderId="0" xfId="3" applyNumberFormat="1" applyFont="1" applyFill="1" applyAlignment="1">
      <alignment horizontal="center" vertical="center"/>
    </xf>
    <xf numFmtId="0" fontId="21" fillId="8" borderId="0" xfId="6" applyFont="1" applyFill="1" applyBorder="1" applyAlignment="1">
      <alignment horizontal="left" vertical="center" wrapText="1" indent="1"/>
    </xf>
    <xf numFmtId="8" fontId="22" fillId="8" borderId="0" xfId="3" applyNumberFormat="1" applyFont="1" applyFill="1" applyAlignment="1">
      <alignment horizontal="center" vertical="center"/>
    </xf>
  </cellXfs>
  <cellStyles count="7">
    <cellStyle name="Currency" xfId="1" builtinId="4"/>
    <cellStyle name="Heading 1 2" xfId="4" xr:uid="{2D48D49D-745A-414A-A0EE-BD47CCEB7A2A}"/>
    <cellStyle name="Heading 2 2" xfId="6" xr:uid="{C3D23275-744E-3240-AAB6-541E827973F8}"/>
    <cellStyle name="Heading 3 2" xfId="5" xr:uid="{B809245C-400F-6340-91A1-41E5BE4ED237}"/>
    <cellStyle name="Normal" xfId="0" builtinId="0"/>
    <cellStyle name="Normal 2" xfId="3" xr:uid="{83A28EA9-8798-F545-BFB9-85222FC4FC45}"/>
    <cellStyle name="Percent" xfId="2" builtinId="5"/>
  </cellStyles>
  <dxfs count="25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</dxf>
    <dxf>
      <border>
        <top style="thin">
          <color theme="0" tint="-0.14993743705557422"/>
        </top>
      </border>
    </dxf>
    <dxf>
      <font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14990691854609822"/>
        </left>
        <right style="thin">
          <color theme="0" tint="-0.14990691854609822"/>
        </right>
        <top/>
        <bottom/>
      </border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</dxf>
    <dxf>
      <border>
        <top style="thin">
          <color theme="0" tint="-0.14996795556505021"/>
        </top>
      </border>
    </dxf>
    <dxf>
      <font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</dxf>
    <dxf>
      <border>
        <top style="thin">
          <color theme="0" tint="-0.14996795556505021"/>
        </top>
      </border>
    </dxf>
    <dxf>
      <font>
        <b/>
        <i val="0"/>
        <strike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 tint="0.2499465926084170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</dxf>
    <dxf>
      <border>
        <top style="thin">
          <color theme="0" tint="-0.14996795556505021"/>
        </top>
      </border>
    </dxf>
    <dxf>
      <font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</dxf>
    <dxf>
      <border>
        <top style="thin">
          <color theme="0" tint="-0.14996795556505021"/>
        </top>
      </border>
    </dxf>
    <dxf>
      <font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</dxf>
    <dxf>
      <border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5" formatCode="&quot;$&quot;#,##0.00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5" formatCode="&quot;$&quot;#,##0.00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5" formatCode="&quot;$&quot;#,##0.00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>
          <fgColor indexed="64"/>
          <bgColor theme="0"/>
        </patternFill>
      </fill>
      <alignment horizontal="left" vertical="center" textRotation="0" wrapText="0" indent="1" justifyLastLine="0" shrinkToFit="0" readingOrder="0"/>
    </dxf>
    <dxf>
      <border>
        <top style="thin">
          <color theme="0" tint="-0.14996795556505021"/>
        </top>
      </border>
    </dxf>
    <dxf>
      <font>
        <strike val="0"/>
        <outline val="0"/>
        <shadow val="0"/>
        <u val="none"/>
        <vertAlign val="baseline"/>
        <sz val="12"/>
        <color theme="1" tint="0.24994659260841701"/>
        <name val="Calibri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14993743705557422"/>
        </left>
        <right style="thin">
          <color theme="0" tint="-0.14993743705557422"/>
        </right>
        <top/>
        <bottom/>
      </border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>
          <fgColor indexed="64"/>
          <bgColor theme="0"/>
        </patternFill>
      </fill>
    </dxf>
    <dxf>
      <border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</dxf>
    <dxf>
      <border>
        <top style="thin">
          <color theme="0" tint="-0.14996795556505021"/>
        </top>
      </border>
    </dxf>
    <dxf>
      <font>
        <strike val="0"/>
        <outline val="0"/>
        <shadow val="0"/>
        <u val="none"/>
        <vertAlign val="baseline"/>
        <sz val="12"/>
        <color theme="1" tint="0.24994659260841701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14990691854609822"/>
        </left>
        <right style="thin">
          <color theme="0" tint="-0.14990691854609822"/>
        </right>
        <top/>
        <bottom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</dxf>
    <dxf>
      <border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</dxf>
    <dxf>
      <border>
        <top style="thin">
          <color theme="0" tint="-0.14996795556505021"/>
        </top>
      </border>
    </dxf>
    <dxf>
      <font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0.14990691854609822"/>
        </left>
        <right style="thin">
          <color theme="0" tint="-0.14990691854609822"/>
        </right>
        <top/>
        <bottom/>
      </border>
    </dxf>
    <dxf>
      <border diagonalUp="0" diagonalDown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border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border>
        <top style="thin">
          <color theme="0" tint="-0.14996795556505021"/>
        </top>
      </border>
    </dxf>
    <dxf>
      <font>
        <strike val="0"/>
        <outline val="0"/>
        <shadow val="0"/>
        <u val="none"/>
        <vertAlign val="baseline"/>
        <sz val="12"/>
        <color theme="1" tint="0.24994659260841701"/>
        <name val="Calibri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14990691854609822"/>
        </left>
        <right style="thin">
          <color theme="0" tint="-0.14990691854609822"/>
        </right>
        <top/>
        <bottom/>
      </border>
    </dxf>
    <dxf>
      <border diagonalUp="0" diagonalDown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 tint="0.2499465926084170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</dxf>
    <dxf>
      <border>
        <top style="thin">
          <color theme="0" tint="-0.14996795556505021"/>
        </top>
      </border>
    </dxf>
    <dxf>
      <font>
        <strike val="0"/>
        <outline val="0"/>
        <shadow val="0"/>
        <u val="none"/>
        <vertAlign val="baseline"/>
        <sz val="12"/>
        <color theme="1" tint="0.24994659260841701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indent="1" justifyLastLine="0" shrinkToFit="0" readingOrder="0"/>
      <border diagonalUp="0" diagonalDown="0" outline="0">
        <left style="thin">
          <color theme="0" tint="-0.14990691854609822"/>
        </left>
        <right style="thin">
          <color theme="0" tint="-0.14990691854609822"/>
        </right>
        <top/>
        <bottom/>
      </border>
    </dxf>
    <dxf>
      <border diagonalUp="0" diagonalDown="0">
        <left/>
        <right/>
        <bottom/>
      </border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1" justifyLastLine="0" shrinkToFit="0" readingOrder="0"/>
    </dxf>
    <dxf>
      <border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</dxf>
    <dxf>
      <border>
        <top style="thin">
          <color theme="0" tint="-0.14996795556505021"/>
        </top>
      </border>
    </dxf>
    <dxf>
      <font>
        <strike val="0"/>
        <outline val="0"/>
        <shadow val="0"/>
        <u val="none"/>
        <vertAlign val="baseline"/>
        <sz val="12"/>
        <color theme="1" tint="0.24994659260841701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indent="1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border diagonalUp="0" diagonalDown="0">
        <left/>
        <right/>
        <top style="thin">
          <color theme="8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alignment horizontal="left" vertical="center" textRotation="0" indent="1" justifyLastLine="0" shrinkToFit="0" readingOrder="0"/>
    </dxf>
    <dxf>
      <border>
        <bottom style="thin">
          <color theme="0" tint="-0.14996795556505021"/>
        </bottom>
      </border>
    </dxf>
    <dxf>
      <font>
        <b/>
        <i val="0"/>
        <strike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65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5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5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none">
          <fgColor indexed="64"/>
          <bgColor auto="1"/>
        </patternFill>
      </fill>
    </dxf>
    <dxf>
      <border>
        <top style="thin">
          <color theme="0" tint="-0.14996795556505021"/>
        </top>
      </border>
    </dxf>
    <dxf>
      <font>
        <strike val="0"/>
        <outline val="0"/>
        <shadow val="0"/>
        <u val="none"/>
        <vertAlign val="baseline"/>
        <sz val="12"/>
        <color theme="1" tint="0.2499465926084170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14993743705557422"/>
        </left>
        <right style="thin">
          <color theme="0" tint="-0.14993743705557422"/>
        </right>
        <top/>
        <bottom/>
      </border>
    </dxf>
    <dxf>
      <border diagonalUp="0" diagonalDown="0">
        <left/>
        <right/>
        <top style="thin">
          <color theme="8"/>
        </top>
        <bottom style="thin">
          <color theme="0" tint="-0.14996795556505021"/>
        </bottom>
      </border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</dxf>
    <dxf>
      <border>
        <bottom style="thin">
          <color theme="0" tint="-0.14996795556505021"/>
        </bottom>
      </border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_(&quot;$&quot;* #,##0.0_);_(&quot;$&quot;* \(#,##0.0\);_(&quot;$&quot;* &quot;-&quot;??_);_(@_)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_(&quot;$&quot;* #,##0.0_);_(&quot;$&quot;* \(#,##0.0\);_(&quot;$&quot;* &quot;-&quot;??_);_(@_)"/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_(&quot;$&quot;* #,##0.0_);_(&quot;$&quot;* \(#,##0.0\);_(&quot;$&quot;* &quot;-&quot;??_);_(@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_(&quot;$&quot;* #,##0.0_);_(&quot;$&quot;* \(#,##0.0\);_(&quot;$&quot;* &quot;-&quot;??_);_(@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_(&quot;$&quot;* #,##0.0_);_(&quot;$&quot;* \(#,##0.0\);_(&quot;$&quot;* &quot;-&quot;??_);_(@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_(&quot;$&quot;* #,##0.0_);_(&quot;$&quot;* \(#,##0.0\);_(&quot;$&quot;* &quot;-&quot;??_);_(@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4" formatCode="_(&quot;$&quot;* #,##0.00_);_(&quot;$&quot;* \(#,##0.00\);_(&quot;$&quot;* &quot;-&quot;??_);_(@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3" formatCode="0%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_(&quot;$&quot;* #,##0.0_);_(&quot;$&quot;* \(#,##0.0\);_(&quot;$&quot;* &quot;-&quot;??_);_(@_)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_(&quot;$&quot;* #,##0.0_);_(&quot;$&quot;* \(#,##0.0\);_(&quot;$&quot;* &quot;-&quot;??_);_(@_)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_(&quot;$&quot;* #,##0.0_);_(&quot;$&quot;* \(#,##0.0\);_(&quot;$&quot;* &quot;-&quot;??_);_(@_)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numFmt numFmtId="10" formatCode="&quot;$&quot;#,##0_);[Red]\(&quot;$&quot;#,##0\)"/>
      <alignment horizontal="right" vertical="bottom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_(&quot;$&quot;* #,##0.0_);_(&quot;$&quot;* \(#,##0.0\);_(&quot;$&quot;* &quot;-&quot;??_);_(@_)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_(&quot;$&quot;* #,##0.0_);_(&quot;$&quot;* \(#,##0.0\);_(&quot;$&quot;* &quot;-&quot;??_);_(@_)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0" formatCode="&quot;$&quot;#,##0_);[Red]\(&quot;$&quot;#,##0\)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_(&quot;$&quot;* #,##0.0_);_(&quot;$&quot;* \(#,##0.0\);_(&quot;$&quot;* &quot;-&quot;??_);_(@_)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_(&quot;$&quot;* #,##0.0_);_(&quot;$&quot;* \(#,##0.0\);_(&quot;$&quot;* &quot;-&quot;??_);_(@_)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numFmt numFmtId="10" formatCode="&quot;$&quot;#,##0_);[Red]\(&quot;$&quot;#,##0\)"/>
      <alignment horizontal="right" vertical="bottom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numFmt numFmtId="13" formatCode="0%"/>
      <alignment horizontal="right" vertical="bottom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numFmt numFmtId="10" formatCode="&quot;$&quot;#,##0_);[Red]\(&quot;$&quot;#,##0\)"/>
      <alignment horizontal="right" vertical="bottom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left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left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_(&quot;$&quot;* #,##0.0_);_(&quot;$&quot;* \(#,##0.0\);_(&quot;$&quot;* &quot;-&quot;??_);_(@_)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_(&quot;$&quot;* #,##0.0_);_(&quot;$&quot;* \(#,##0.0\);_(&quot;$&quot;* &quot;-&quot;??_);_(@_)"/>
      <alignment horizontal="center" vertical="bottom" textRotation="0" wrapText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_(&quot;$&quot;* #,##0.0_);_(&quot;$&quot;* \(#,##0.0\);_(&quot;$&quot;* &quot;-&quot;??_);_(@_)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_(&quot;$&quot;* #,##0.0_);_(&quot;$&quot;* \(#,##0.0\);_(&quot;$&quot;* &quot;-&quot;??_);_(@_)"/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numFmt numFmtId="10" formatCode="&quot;$&quot;#,##0_);[Red]\(&quot;$&quot;#,##0\)"/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lef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numFmt numFmtId="0" formatCode="General"/>
      <alignment horizontal="lef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</font>
      <fill>
        <patternFill>
          <bgColor theme="0" tint="-4.9989318521683403E-2"/>
        </patternFill>
      </fill>
      <border diagonalUp="0" diagonalDown="0">
        <left/>
        <right/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color auto="1"/>
      </font>
      <fill>
        <patternFill patternType="none">
          <bgColor auto="1"/>
        </patternFill>
      </fill>
      <border diagonalUp="0" diagonalDown="0">
        <left/>
        <right/>
        <top style="thin">
          <color theme="8"/>
        </top>
        <bottom style="thin">
          <color theme="0" tint="-0.14996795556505021"/>
        </bottom>
        <vertical/>
        <horizontal/>
      </border>
    </dxf>
    <dxf>
      <font>
        <b val="0"/>
        <i val="0"/>
        <color auto="1"/>
      </font>
      <fill>
        <patternFill patternType="none">
          <bgColor auto="1"/>
        </patternFill>
      </fill>
      <border diagonalUp="0" diagonalDown="0">
        <left/>
        <right/>
        <top style="thin">
          <color theme="8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</dxfs>
  <tableStyles count="1" defaultTableStyle="TableStyleMedium2" defaultPivotStyle="PivotStyleLight16">
    <tableStyle name="Address Book" pivot="0" count="3" xr9:uid="{7E8B1AD2-ABF0-9E4D-97E7-2108B99F7FA5}">
      <tableStyleElement type="wholeTable" dxfId="258"/>
      <tableStyleElement type="headerRow" dxfId="257"/>
      <tableStyleElement type="totalRow" dxfId="25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244940</xdr:rowOff>
    </xdr:from>
    <xdr:to>
      <xdr:col>1</xdr:col>
      <xdr:colOff>685800</xdr:colOff>
      <xdr:row>1</xdr:row>
      <xdr:rowOff>930740</xdr:rowOff>
    </xdr:to>
    <xdr:pic>
      <xdr:nvPicPr>
        <xdr:cNvPr id="2" name="Graphic 1" descr="Money">
          <a:extLst>
            <a:ext uri="{FF2B5EF4-FFF2-40B4-BE49-F238E27FC236}">
              <a16:creationId xmlns:a16="http://schemas.microsoft.com/office/drawing/2014/main" id="{697A2EA5-A1BB-D74D-87A3-D776D3843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8900" y="498940"/>
          <a:ext cx="685800" cy="6858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5:I14" totalsRowShown="0" headerRowDxfId="255" dataDxfId="253" headerRowBorderDxfId="254" tableBorderDxfId="252" totalsRowBorderDxfId="251">
  <autoFilter ref="A5:I14" xr:uid="{00000000-0009-0000-0100-000003000000}"/>
  <tableColumns count="9">
    <tableColumn id="1" xr3:uid="{00000000-0010-0000-0000-000001000000}" name="If taxable income is over:" dataDxfId="250"/>
    <tableColumn id="2" xr3:uid="{00000000-0010-0000-0000-000002000000}" name="but not over:" dataDxfId="249"/>
    <tableColumn id="3" xr3:uid="{00000000-0010-0000-0000-000003000000}" name="the tax is:" dataDxfId="248"/>
    <tableColumn id="7" xr3:uid="{011C6D9F-AB0B-114A-B1B9-8F78C4E9E2CB}" name="Tax Rate" dataDxfId="247">
      <calculatedColumnFormula>_xlfn.TEXTBEFORE(Table3[[#This Row],[the tax is:]],"%")/100</calculatedColumnFormula>
    </tableColumn>
    <tableColumn id="8" xr3:uid="{A6F50701-FF27-BB4B-BC38-57311C506C19}" name="Cumulative Tax" dataDxfId="246"/>
    <tableColumn id="4" xr3:uid="{00000000-0010-0000-0000-000004000000}" name="Amani's Taxable Income (by bracket)" dataDxfId="245">
      <calculatedColumnFormula>IF($B$13&lt;Table3[[#This Row],[but not over:]],$B$13,0)</calculatedColumnFormula>
    </tableColumn>
    <tableColumn id="5" xr3:uid="{00000000-0010-0000-0000-000005000000}" name="Tax Rate on Bracket's taxable income" dataDxfId="244"/>
    <tableColumn id="14" xr3:uid="{F5A7AA68-1F66-394E-8E68-E2E0D7AB35C9}" name="Bracket Tax Liability" dataDxfId="243">
      <calculatedColumnFormula>Table3[[#This Row],[Amani''s Taxable Income (by bracket)]] * Table3[[#This Row],[Tax Rate on Bracket''s taxable income]]</calculatedColumnFormula>
    </tableColumn>
    <tableColumn id="6" xr3:uid="{00000000-0010-0000-0000-000006000000}" name="Marginal Tax Rate" dataDxfId="242">
      <calculatedColumnFormula>IF(Table3[[#This Row],[Amani''s Taxable Income (by bracket)]]=0,0,IF((Table3[[#This Row],[Amani''s Taxable Income (by bracket)]]+Table3[[#This Row],[If taxable income is over:]]+1)&gt;=Table3[[#This Row],[but not over:]],D7, Table3[[#This Row],[Tax Rate]]))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59CC543A-DF02-F643-8D70-4B1BB8960BA1}" name="Table26" displayName="Table26" ref="A31:I40" totalsRowShown="0" headerRowDxfId="241" dataDxfId="240" dataCellStyle="Currency">
  <autoFilter ref="A31:I40" xr:uid="{59CC543A-DF02-F643-8D70-4B1BB8960BA1}"/>
  <tableColumns count="9">
    <tableColumn id="1" xr3:uid="{C31F23FA-BC0E-744B-A28C-A38A689E709F}" name="1f taxable income is over:" dataDxfId="239" dataCellStyle="Currency"/>
    <tableColumn id="2" xr3:uid="{10C42D7A-8E12-6A4B-A45D-0F8AA6339DFD}" name="But not over:" dataDxfId="238" dataCellStyle="Currency"/>
    <tableColumn id="3" xr3:uid="{A27578E7-AE90-6B43-85DA-67764B555D84}" name="The tax is:" dataDxfId="237"/>
    <tableColumn id="4" xr3:uid="{27B066B0-2BD3-8243-88EE-BA96DE99FCE7}" name="Tax Rate" dataDxfId="236"/>
    <tableColumn id="5" xr3:uid="{7FAA6851-07C2-574D-9F7A-7999023F34AD}" name="Cumulative Tax" dataDxfId="235"/>
    <tableColumn id="6" xr3:uid="{F221AC6A-80F6-0945-BC42-D5FC0D9A4D75}" name="Amani's Taxable Income (by bracket)" dataDxfId="234"/>
    <tableColumn id="7" xr3:uid="{6496E33B-A229-1B45-9035-20AA52FD0779}" name="Tax Rate on Bracket's taxable income" dataDxfId="233" dataCellStyle="Currency"/>
    <tableColumn id="8" xr3:uid="{A449DE06-B4A1-3F4E-A6EB-FEB295BBBDEC}" name="Bracket Tax Liability" dataDxfId="232" dataCellStyle="Currency"/>
    <tableColumn id="9" xr3:uid="{29F567ED-7FBD-A248-A3C0-D98B3F6D690B}" name="Marginal Tax Rate" dataDxfId="231" dataCellStyle="Currency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B63DC512-8E39-3147-A33C-182C102EFDF2}" name="Table37" displayName="Table37" ref="A44:I53" totalsRowShown="0" headerRowDxfId="230" dataDxfId="229" tableBorderDxfId="228">
  <autoFilter ref="A44:I53" xr:uid="{B63DC512-8E39-3147-A33C-182C102EFDF2}"/>
  <tableColumns count="9">
    <tableColumn id="1" xr3:uid="{F2FF7019-3A2E-F044-B173-61A37ED830D0}" name="If taxable income is over:" dataDxfId="227" dataCellStyle="Currency"/>
    <tableColumn id="2" xr3:uid="{9DD793F3-B4B5-3849-B300-9A2C384B64A1}" name="But not over:" dataDxfId="226" dataCellStyle="Currency"/>
    <tableColumn id="3" xr3:uid="{BEAF1200-37BD-394A-AB10-086437E46FD3}" name="The tax is:" dataDxfId="225"/>
    <tableColumn id="4" xr3:uid="{EF52B655-B1C4-7247-A15D-D9C996BA0BED}" name="Tax Rate" dataDxfId="224"/>
    <tableColumn id="5" xr3:uid="{4740AF9D-CB8E-A04B-8D91-02F2C5F307DB}" name="Cumulative Tax" dataDxfId="223"/>
    <tableColumn id="6" xr3:uid="{7C91BDB4-C2DB-DB4D-80FD-4B0E5949A835}" name="Amani's Taxable Income (by bracket)" dataDxfId="222"/>
    <tableColumn id="7" xr3:uid="{B5D41387-D0D8-FC45-A9F3-0C22986B1906}" name="Tax Rate on Bracket's taxable income" dataDxfId="221"/>
    <tableColumn id="8" xr3:uid="{E39E4EE2-DBC1-3B4E-BCC5-07B7F66A25C8}" name="Bracket Tax Liability" dataDxfId="220"/>
    <tableColumn id="9" xr3:uid="{63CDE05B-6139-CB4D-9378-D25BC4190BA0}" name="Marginal Tax Rate" dataDxfId="219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4A9202BC-7257-144B-AB7C-DBEFC5C68399}" name="Table2839" displayName="Table2839" ref="A18:I27" totalsRowShown="0" headerRowDxfId="218" dataDxfId="217" dataCellStyle="Currency">
  <autoFilter ref="A18:I27" xr:uid="{4A9202BC-7257-144B-AB7C-DBEFC5C68399}"/>
  <tableColumns count="9">
    <tableColumn id="1" xr3:uid="{0ED4B77E-4DBB-EE4E-AC33-8F3F0CBEFBF9}" name="If taxable income is over:" dataDxfId="216" dataCellStyle="Currency"/>
    <tableColumn id="2" xr3:uid="{5627695C-26E2-FA48-8698-10DC072F935F}" name="but not over:" dataDxfId="215" dataCellStyle="Currency"/>
    <tableColumn id="3" xr3:uid="{59FA117B-DF62-5C44-9554-37C0DD4DF696}" name="The tax is:" dataDxfId="214"/>
    <tableColumn id="4" xr3:uid="{A09790C5-44EB-0343-99C0-B93534F1505E}" name="Tax Rate" dataDxfId="213" dataCellStyle="Currency"/>
    <tableColumn id="5" xr3:uid="{5DE2DA86-0E92-BD44-BBD6-746F43B93EEE}" name="Cumulative Tax" dataDxfId="212" dataCellStyle="Currency"/>
    <tableColumn id="6" xr3:uid="{8019AE6C-68BF-A442-B892-1D48BECB5DF1}" name="Amani's Taxable Income (by bracket)" dataDxfId="211"/>
    <tableColumn id="7" xr3:uid="{D42EFF31-8D8E-DC4C-B41A-A9914620E461}" name="Tax Rate on Bracket's taxable income" dataDxfId="210" dataCellStyle="Currency"/>
    <tableColumn id="8" xr3:uid="{21E34B62-6FCC-0345-BA07-E0C7E751F9A5}" name="Bracket Tax Liability" dataDxfId="209" dataCellStyle="Currency"/>
    <tableColumn id="9" xr3:uid="{E0FF2841-620D-804C-B4DF-8A624242B539}" name="Marginal Tax Rate" dataDxfId="208" dataCellStyle="Currency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A5AE0A-2752-6E43-B211-504BCB1AA6EB}" name="Table1" displayName="Table1" ref="A1:F4" totalsRowShown="0" headerRowDxfId="207" dataDxfId="205" headerRowBorderDxfId="206" tableBorderDxfId="204" totalsRowBorderDxfId="203">
  <autoFilter ref="A1:F4" xr:uid="{FFA5AE0A-2752-6E43-B211-504BCB1AA6EB}"/>
  <tableColumns count="6">
    <tableColumn id="1" xr3:uid="{84E90E3B-7D69-3741-B2C7-86FF09EA9D30}" name="Rate" dataDxfId="202"/>
    <tableColumn id="2" xr3:uid="{94B080E2-015F-6C4B-A1F1-D9D6CC087F29}" name="Married Filing Jointly" dataDxfId="201" dataCellStyle="Currency"/>
    <tableColumn id="3" xr3:uid="{4F040A4E-A913-134B-9C3B-7B2C204F0742}" name="Married Filing Seperately" dataDxfId="200" dataCellStyle="Currency"/>
    <tableColumn id="4" xr3:uid="{8B7C5A33-D289-564B-AD9D-EAA1182E5790}" name="Single" dataDxfId="199" dataCellStyle="Currency"/>
    <tableColumn id="5" xr3:uid="{574544A7-77BB-C849-A278-36A407812E2C}" name="Head of Household" dataDxfId="198" dataCellStyle="Currency"/>
    <tableColumn id="6" xr3:uid="{3AA5B0E7-8C2A-6B48-93D9-2BDC5AE1C203}" name="Trusts and Estates" dataDxfId="197" dataCellStyle="Currency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A44F152-8EE1-144F-AF2F-A3F2E7F5B536}" name="Table4" displayName="Table4" ref="A2:C7" totalsRowShown="0" headerRowDxfId="196" dataDxfId="194" headerRowBorderDxfId="195" tableBorderDxfId="193" totalsRowBorderDxfId="192">
  <autoFilter ref="A2:C7" xr:uid="{8A44F152-8EE1-144F-AF2F-A3F2E7F5B536}"/>
  <tableColumns count="3">
    <tableColumn id="1" xr3:uid="{DFDA6A0C-9D87-5D4E-9578-AEA9DF161B3A}" name="Filing Status" dataDxfId="191"/>
    <tableColumn id="2" xr3:uid="{A16E0190-7EBB-5A46-9974-15CC17F15CB7}" name="2021 Amount" dataDxfId="190" dataCellStyle="Currency"/>
    <tableColumn id="3" xr3:uid="{DED31143-DE22-A34F-8591-6BF4A3A8F0A1}" name="2022 Amount" dataDxfId="189" dataCellStyle="Currency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092C4F1-6C2A-7D41-808B-162A6CA43B98}" name="Table5" displayName="Table5" ref="A10:D12" totalsRowShown="0" headerRowDxfId="188" dataDxfId="186" headerRowBorderDxfId="187" tableBorderDxfId="185" totalsRowBorderDxfId="184">
  <autoFilter ref="A10:D12" xr:uid="{B092C4F1-6C2A-7D41-808B-162A6CA43B98}"/>
  <tableColumns count="4">
    <tableColumn id="1" xr3:uid="{CD440310-CDBD-0840-A2B3-3629E4884697}" name="Filing Status" dataDxfId="183"/>
    <tableColumn id="2" xr3:uid="{F2CF6DDA-08F8-3A4E-92D1-F8FC7D4ED626}" name="2021 Amount" dataDxfId="182" dataCellStyle="Currency"/>
    <tableColumn id="3" xr3:uid="{38E84C63-106D-E646-87FE-EFC691CD8AD2}" name="2022 Amount" dataDxfId="181" dataCellStyle="Currency"/>
    <tableColumn id="4" xr3:uid="{4E4D5A8D-0753-B241-BC0A-47B7BB2B3333}" name="Column2" dataDxfId="180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4455792-DA2C-4D4B-AC7A-BDC3A68D9B52}" name="Table6" displayName="Table6" ref="A15:B16" totalsRowShown="0" headerRowDxfId="179" dataDxfId="177" headerRowBorderDxfId="178" tableBorderDxfId="176" totalsRowBorderDxfId="175" dataCellStyle="Currency">
  <autoFilter ref="A15:B16" xr:uid="{04455792-DA2C-4D4B-AC7A-BDC3A68D9B52}"/>
  <tableColumns count="2">
    <tableColumn id="1" xr3:uid="{8BD48B4E-2179-1745-AA2A-8D9D1AE46599}" name="2021" dataDxfId="174" dataCellStyle="Currency"/>
    <tableColumn id="2" xr3:uid="{764524B5-156B-D345-8CA7-20813E4DB06F}" name="2022" dataDxfId="173" dataCellStyle="Currency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63C45D0-59ED-6B48-954F-0AE789F69E5B}" name="Housing" displayName="Housing" ref="B15:E26" totalsRowCount="1" headerRowDxfId="172" dataDxfId="170" totalsRowDxfId="168" headerRowBorderDxfId="171" tableBorderDxfId="169" totalsRowBorderDxfId="167">
  <autoFilter ref="B15:E25" xr:uid="{00000000-000C-0000-FFFF-FFFF00000000}">
    <filterColumn colId="0" hiddenButton="1"/>
    <filterColumn colId="1" hiddenButton="1"/>
    <filterColumn colId="2" hiddenButton="1"/>
    <filterColumn colId="3" hiddenButton="1"/>
  </autoFilter>
  <tableColumns count="4">
    <tableColumn id="1" xr3:uid="{883C98C9-9FDF-9A4B-A5C1-DBEED6149F3A}" name="0" totalsRowLabel="Subtotal" dataDxfId="166" totalsRowDxfId="165" totalsRowCellStyle="Normal 2"/>
    <tableColumn id="2" xr3:uid="{8D5ECE76-936D-F641-89E3-22BCD5025A0F}" name="Projected_x000a_cost" dataDxfId="164" totalsRowDxfId="163" totalsRowCellStyle="Normal 2"/>
    <tableColumn id="3" xr3:uid="{D4F0E5CD-E05C-174D-87DC-40627CE9CEC2}" name="Actual _x000a_cost" dataDxfId="162" totalsRowDxfId="161" totalsRowCellStyle="Normal 2"/>
    <tableColumn id="4" xr3:uid="{17150066-DC6C-0C42-B6EA-D7F2E4A6D66E}" name="Difference" totalsRowFunction="sum" dataDxfId="160" totalsRowDxfId="159" totalsRowCellStyle="Normal 2">
      <calculatedColumnFormula>Housing[[#This Row],[Projected
cost]]-Housing[[#This Row],[Actual 
cost]]</calculatedColumnFormula>
    </tableColumn>
  </tableColumns>
  <tableStyleInfo name="Address Book" showFirstColumn="0" showLastColumn="0" showRowStripes="1" showColumnStripes="0"/>
  <extLst>
    <ext xmlns:x14="http://schemas.microsoft.com/office/spreadsheetml/2009/9/main" uri="{504A1905-F514-4f6f-8877-14C23A59335A}">
      <x14:table altTextSummary="Enter Projected and Actual Housing Costs in this table. Difference is auto calculated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CD1EDAF-FE0D-524B-BADB-EAB817BF8DA7}" name="Entertainment" displayName="Entertainment" ref="G15:J25" totalsRowCount="1" headerRowDxfId="158" dataDxfId="156" totalsRowDxfId="154" headerRowBorderDxfId="157" tableBorderDxfId="155" totalsRowBorderDxfId="153" headerRowCellStyle="Normal">
  <autoFilter ref="G15:J24" xr:uid="{00000000-0009-0000-0100-000002000000}">
    <filterColumn colId="0" hiddenButton="1"/>
    <filterColumn colId="1" hiddenButton="1"/>
    <filterColumn colId="2" hiddenButton="1"/>
    <filterColumn colId="3" hiddenButton="1"/>
  </autoFilter>
  <tableColumns count="4">
    <tableColumn id="1" xr3:uid="{A8F49D80-8CF9-0745-A7E2-49D101255D94}" name="0" totalsRowLabel="Subtotal" dataDxfId="152" totalsRowDxfId="151" totalsRowCellStyle="Normal 2"/>
    <tableColumn id="2" xr3:uid="{49E50D9F-E2A2-4240-860D-C7A12D02AA45}" name="Projected _x000a_cost" dataDxfId="150" totalsRowDxfId="149" totalsRowCellStyle="Normal 2"/>
    <tableColumn id="3" xr3:uid="{F0AF155D-A732-8F4A-A371-66DF60D30CC9}" name="Actual _x000a_cost" dataDxfId="148" totalsRowDxfId="147" totalsRowCellStyle="Normal 2"/>
    <tableColumn id="4" xr3:uid="{AD0AF55B-4588-F04A-9F64-272AA446F294}" name="Difference" totalsRowFunction="sum" dataDxfId="146" totalsRowDxfId="145" totalsRowCellStyle="Normal 2">
      <calculatedColumnFormula>Entertainment[[#This Row],[Projected 
cost]]-Entertainment[[#This Row],[Actual 
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Entertainment Costs in this table. Difference is auto calculated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6554E08-3470-914A-A401-15CDAA7D457D}" name="Loans" displayName="Loans" ref="G29:J36" totalsRowCount="1" headerRowDxfId="144" dataDxfId="142" totalsRowDxfId="140" headerRowBorderDxfId="143" tableBorderDxfId="141" totalsRowBorderDxfId="139">
  <autoFilter ref="G29:J35" xr:uid="{00000000-0009-0000-0100-000003000000}">
    <filterColumn colId="0" hiddenButton="1"/>
    <filterColumn colId="1" hiddenButton="1"/>
    <filterColumn colId="2" hiddenButton="1"/>
    <filterColumn colId="3" hiddenButton="1"/>
  </autoFilter>
  <tableColumns count="4">
    <tableColumn id="1" xr3:uid="{0439E658-34D2-DD4D-A7AC-75F69985F546}" name="0" totalsRowLabel="Subtotal" dataDxfId="138" totalsRowDxfId="137"/>
    <tableColumn id="2" xr3:uid="{496465C1-62DE-D24D-902D-8CD5C835511E}" name="Projected _x000a_cost" dataDxfId="136" totalsRowDxfId="135"/>
    <tableColumn id="3" xr3:uid="{E0DBE625-E995-B34A-B143-07A6CCE343BF}" name="Actual _x000a_cost" dataDxfId="134" totalsRowDxfId="133"/>
    <tableColumn id="4" xr3:uid="{D8D2C719-DE8B-B94D-A7A1-1572A4F54A16}" name="Difference" totalsRowFunction="sum" dataDxfId="132" totalsRowDxfId="131">
      <calculatedColumnFormula>Loans[[#This Row],[Projected 
cost]]-Loans[[#This Row],[Actual 
cost]]</calculatedColumnFormula>
    </tableColumn>
  </tableColumns>
  <tableStyleInfo name="Address Book" showFirstColumn="0" showLastColumn="0" showRowStripes="0" showColumnStripes="0"/>
  <extLst>
    <ext xmlns:x14="http://schemas.microsoft.com/office/spreadsheetml/2009/9/main" uri="{504A1905-F514-4f6f-8877-14C23A59335A}">
      <x14:table altTextSummary="Enter Projected and Actual Loan Costs in this table. Difference is auto calculated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8C06A3A-4222-6C4F-9902-EB1E151350B5}" name="Transportation" displayName="Transportation" ref="B29:E37" totalsRowCount="1" headerRowDxfId="130" dataDxfId="128" totalsRowDxfId="126" headerRowBorderDxfId="129" tableBorderDxfId="127" totalsRowBorderDxfId="125">
  <autoFilter ref="B29:E36" xr:uid="{00000000-0009-0000-0100-000004000000}">
    <filterColumn colId="0" hiddenButton="1"/>
    <filterColumn colId="1" hiddenButton="1"/>
    <filterColumn colId="2" hiddenButton="1"/>
    <filterColumn colId="3" hiddenButton="1"/>
  </autoFilter>
  <tableColumns count="4">
    <tableColumn id="1" xr3:uid="{E043E327-1DC6-2242-A644-60CFD0EF57BD}" name="0" totalsRowLabel="Subtotal" dataDxfId="124" totalsRowDxfId="123" totalsRowCellStyle="Normal 2"/>
    <tableColumn id="2" xr3:uid="{24DA7559-44AB-AE45-8056-719050008BB2}" name="Projected _x000a_cost" dataDxfId="122" totalsRowDxfId="121" totalsRowCellStyle="Normal 2"/>
    <tableColumn id="3" xr3:uid="{F9CB6B5C-9503-0644-94F5-DDC90E1D2AC8}" name="Actual _x000a_cost" dataDxfId="120" totalsRowDxfId="119" totalsRowCellStyle="Normal 2"/>
    <tableColumn id="4" xr3:uid="{8F7B5C05-2F0B-1446-B528-D8E9A76B0F0D}" name="Difference" totalsRowFunction="sum" dataDxfId="118" totalsRowDxfId="117" totalsRowCellStyle="Normal 2">
      <calculatedColumnFormula>Transportation[[#This Row],[Projected 
cost]]-Transportation[[#This Row],[Actual 
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Transportation Costs in this table. Difference is auto calculated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451E42D-5C85-8B46-8069-995394B37284}" name="Insurance" displayName="Insurance" ref="B40:E45" totalsRowCount="1" headerRowDxfId="116" dataDxfId="114" totalsRowDxfId="112" headerRowBorderDxfId="115" tableBorderDxfId="113" totalsRowBorderDxfId="111">
  <autoFilter ref="B40:E44" xr:uid="{00000000-0009-0000-0100-000005000000}">
    <filterColumn colId="0" hiddenButton="1"/>
    <filterColumn colId="1" hiddenButton="1"/>
    <filterColumn colId="2" hiddenButton="1"/>
    <filterColumn colId="3" hiddenButton="1"/>
  </autoFilter>
  <tableColumns count="4">
    <tableColumn id="1" xr3:uid="{9AF2E9AA-0F34-9247-AF2A-CE74AB8B81C6}" name="0" totalsRowLabel="Subtotal" dataDxfId="110" totalsRowDxfId="109" totalsRowCellStyle="Normal 2"/>
    <tableColumn id="2" xr3:uid="{A4C6B21C-5775-954E-81A3-61DC82F0AFC2}" name="Projected_x000a_cost" dataDxfId="108" totalsRowDxfId="107" totalsRowCellStyle="Normal 2"/>
    <tableColumn id="3" xr3:uid="{BE85C899-B9A0-6C46-BC97-26F6212FD153}" name="Actual _x000a_cost" dataDxfId="106" totalsRowDxfId="105" totalsRowCellStyle="Normal 2"/>
    <tableColumn id="4" xr3:uid="{B96E3EBF-B2C1-8A4E-ADFF-8C79D1BB17B0}" name="Difference" totalsRowFunction="sum" dataDxfId="104" totalsRowDxfId="103" totalsRowCellStyle="Normal 2">
      <calculatedColumnFormula>Insurance[[#This Row],[Projected
cost]]-Insurance[[#This Row],[Actual 
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Insurance Costs in this table. Difference is auto calculated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4A3E80E-5136-BC43-AC67-B439A19EBE96}" name="Taxes" displayName="Taxes" ref="G40:J45" totalsRowCount="1" headerRowDxfId="102" dataDxfId="100" totalsRowDxfId="98" headerRowBorderDxfId="101" tableBorderDxfId="99" totalsRowBorderDxfId="97">
  <autoFilter ref="G40:J44" xr:uid="{00000000-0009-0000-0100-000006000000}">
    <filterColumn colId="0" hiddenButton="1"/>
    <filterColumn colId="1" hiddenButton="1"/>
    <filterColumn colId="2" hiddenButton="1"/>
    <filterColumn colId="3" hiddenButton="1"/>
  </autoFilter>
  <tableColumns count="4">
    <tableColumn id="1" xr3:uid="{F0900BD3-5036-5F4A-9DFA-087253755799}" name="0" totalsRowLabel="Subtotal" dataDxfId="96" totalsRowDxfId="95"/>
    <tableColumn id="2" xr3:uid="{C55833CA-9274-F441-8E20-F18F48A73666}" name="Projected _x000a_cost" dataDxfId="94" totalsRowDxfId="93"/>
    <tableColumn id="3" xr3:uid="{83E242F9-CFA9-A441-BACA-0600BC44D969}" name="Actual _x000a_cost" dataDxfId="92" totalsRowDxfId="91"/>
    <tableColumn id="4" xr3:uid="{1F6BD6D5-ED77-0746-AF49-F5C60B84AA13}" name="Difference" totalsRowFunction="sum" dataDxfId="90" totalsRowDxfId="89">
      <calculatedColumnFormula>Taxes[[#This Row],[Projected 
cost]]-Taxes[[#This Row],[Actual 
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Taxes Costs in this table. Difference is auto calculated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348F1D4-632E-AB4D-BA77-28E84A163CF4}" name="Savings" displayName="Savings" ref="G48:J52" totalsRowCount="1" headerRowDxfId="88" dataDxfId="86" totalsRowDxfId="85" headerRowBorderDxfId="87" totalsRowBorderDxfId="84">
  <autoFilter ref="G48:J51" xr:uid="{00000000-0009-0000-0100-000007000000}">
    <filterColumn colId="0" hiddenButton="1"/>
    <filterColumn colId="1" hiddenButton="1"/>
    <filterColumn colId="2" hiddenButton="1"/>
    <filterColumn colId="3" hiddenButton="1"/>
  </autoFilter>
  <tableColumns count="4">
    <tableColumn id="1" xr3:uid="{8801A4AB-F072-3D41-9A80-A28D29A210B9}" name="0" totalsRowLabel="Subtotal" dataDxfId="83" totalsRowDxfId="82"/>
    <tableColumn id="2" xr3:uid="{BA339250-630C-7C46-91CF-E6E2AA335D09}" name="Projected _x000a_cost" dataDxfId="81" totalsRowDxfId="80"/>
    <tableColumn id="3" xr3:uid="{C71D8246-1A54-4542-81A9-3C9D25081402}" name="Actual _x000a_cost" dataDxfId="79" totalsRowDxfId="78"/>
    <tableColumn id="4" xr3:uid="{255AB837-6347-0C43-9C8E-4894FDBC45BF}" name="Difference" totalsRowFunction="sum" dataDxfId="77" totalsRowDxfId="76">
      <calculatedColumnFormula>Savings[[#This Row],[Projected 
cost]]-Savings[[#This Row],[Actual 
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Costs for Savings or Investments in this table. Difference is auto calculated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2FB463A8-773B-974A-9E28-7EA15E2310CE}" name="Food" displayName="Food" ref="B48:E52" totalsRowCount="1" headerRowDxfId="75" dataDxfId="73" totalsRowDxfId="71" headerRowBorderDxfId="74" tableBorderDxfId="72" totalsRowBorderDxfId="70">
  <autoFilter ref="B48:E51" xr:uid="{00000000-0009-0000-0100-000008000000}">
    <filterColumn colId="0" hiddenButton="1"/>
    <filterColumn colId="1" hiddenButton="1"/>
    <filterColumn colId="2" hiddenButton="1"/>
    <filterColumn colId="3" hiddenButton="1"/>
  </autoFilter>
  <tableColumns count="4">
    <tableColumn id="1" xr3:uid="{89674AFC-7818-4D4F-9F37-ADEF23B147B6}" name="0" totalsRowLabel="Subtotal" dataDxfId="69" totalsRowDxfId="68" totalsRowCellStyle="Normal 2"/>
    <tableColumn id="2" xr3:uid="{6C196393-8AB7-6047-95D1-6030F7DA0F83}" name="Projected _x000a_cost" dataDxfId="67" totalsRowDxfId="66" totalsRowCellStyle="Normal 2"/>
    <tableColumn id="3" xr3:uid="{0446C698-FA4A-4541-B91F-EAB1F5A55724}" name="Actual _x000a_cost" dataDxfId="65" totalsRowDxfId="64" totalsRowCellStyle="Normal 2"/>
    <tableColumn id="4" xr3:uid="{F536F887-1222-F447-9AF7-791E802F33E0}" name="Difference" totalsRowFunction="sum" dataDxfId="63" totalsRowDxfId="62" totalsRowCellStyle="Normal 2">
      <calculatedColumnFormula>Food[[#This Row],[Projected 
cost]]-Food[[#This Row],[Actual 
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Food Costs in this table. Difference is auto calculated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4E8918A-A455-F249-8D6C-76F6C960ACC2}" name="Gifts" displayName="Gifts" ref="G55:J59" totalsRowCount="1" headerRowDxfId="61" dataDxfId="59" totalsRowDxfId="58" headerRowBorderDxfId="60" totalsRowBorderDxfId="57">
  <autoFilter ref="G55:J58" xr:uid="{00000000-0009-0000-0100-000009000000}">
    <filterColumn colId="0" hiddenButton="1"/>
    <filterColumn colId="1" hiddenButton="1"/>
    <filterColumn colId="2" hiddenButton="1"/>
    <filterColumn colId="3" hiddenButton="1"/>
  </autoFilter>
  <tableColumns count="4">
    <tableColumn id="1" xr3:uid="{EA58C3BA-0619-F34F-B53A-30814750ABDF}" name="0" totalsRowLabel="Subtotal" dataDxfId="56" totalsRowDxfId="55" totalsRowCellStyle="Normal 2"/>
    <tableColumn id="2" xr3:uid="{3995055F-A22C-DC46-885C-2B75ED91D818}" name="Projected _x000a_cost" dataDxfId="54" totalsRowDxfId="53" totalsRowCellStyle="Normal 2"/>
    <tableColumn id="3" xr3:uid="{FAFF1AE6-C8A4-FD43-95FD-41EE25A4B0F0}" name="Actual _x000a_cost" dataDxfId="52" totalsRowDxfId="51" totalsRowCellStyle="Normal 2"/>
    <tableColumn id="4" xr3:uid="{ECC4656D-BD0D-B442-A77B-298DE9F31BC3}" name="Difference" totalsRowFunction="sum" dataDxfId="50" totalsRowDxfId="49" totalsRowCellStyle="Normal 2">
      <calculatedColumnFormula>Gifts[[#This Row],[Projected 
cost]]-Gifts[[#This Row],[Actual 
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Costs for Gifts and Donations in this table. Difference is auto calculated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7886B27-A315-5048-96C5-0940CF554007}" name="Pets" displayName="Pets" ref="B55:E61" totalsRowCount="1" headerRowDxfId="48" dataDxfId="46" totalsRowDxfId="45" headerRowBorderDxfId="47" totalsRowBorderDxfId="44">
  <autoFilter ref="B55:E60" xr:uid="{00000000-0009-0000-0100-00000A000000}">
    <filterColumn colId="0" hiddenButton="1"/>
    <filterColumn colId="1" hiddenButton="1"/>
    <filterColumn colId="2" hiddenButton="1"/>
    <filterColumn colId="3" hiddenButton="1"/>
  </autoFilter>
  <tableColumns count="4">
    <tableColumn id="1" xr3:uid="{725B68E2-01C0-694B-8EA1-86050CBAD673}" name="0" totalsRowLabel="Subtotal" dataDxfId="43" totalsRowDxfId="42" totalsRowCellStyle="Normal 2"/>
    <tableColumn id="2" xr3:uid="{3E43099D-0B33-DE44-BB0A-CEBD370BDF31}" name="Projected _x000a_cost" dataDxfId="41" totalsRowDxfId="40" totalsRowCellStyle="Normal 2"/>
    <tableColumn id="3" xr3:uid="{5B3AB108-3AD0-D249-A7AF-7390C41A9739}" name="Actual _x000a_cost" dataDxfId="39" totalsRowDxfId="38" totalsRowCellStyle="Normal 2"/>
    <tableColumn id="4" xr3:uid="{6C063E0B-FE3D-334E-84BF-5EDD1E0AAC17}" name="Difference" totalsRowFunction="sum" dataDxfId="37" totalsRowDxfId="36" totalsRowCellStyle="Normal 2">
      <calculatedColumnFormula>Pets[[#This Row],[Projected 
cost]]-Pets[[#This Row],[Actual 
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Pets Costs in this table. Difference is auto calculated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71E559E-E3EE-B84C-9AC2-663CC9FF1CB2}" name="Legal" displayName="Legal" ref="G64:J69" totalsRowCount="1" headerRowDxfId="35" dataDxfId="33" totalsRowDxfId="32" headerRowBorderDxfId="34" totalsRowBorderDxfId="31">
  <autoFilter ref="G64:J68" xr:uid="{00000000-0009-0000-0100-00000B000000}">
    <filterColumn colId="0" hiddenButton="1"/>
    <filterColumn colId="1" hiddenButton="1"/>
    <filterColumn colId="2" hiddenButton="1"/>
    <filterColumn colId="3" hiddenButton="1"/>
  </autoFilter>
  <tableColumns count="4">
    <tableColumn id="1" xr3:uid="{3E72DE9E-2DA7-D94F-A0F3-84C171929B81}" name="LEGAL" totalsRowLabel="Subtotal" dataDxfId="30" totalsRowDxfId="29"/>
    <tableColumn id="2" xr3:uid="{B13E93BF-D556-C543-B3E1-AC604FB42E90}" name="Projected _x000a_cost" dataDxfId="28" totalsRowDxfId="27"/>
    <tableColumn id="3" xr3:uid="{8DF883D0-F316-D34E-9257-FDCF0E0C633B}" name="Actual _x000a_cost" dataDxfId="26" totalsRowDxfId="25"/>
    <tableColumn id="4" xr3:uid="{59044C2B-38ED-C740-9ED2-D4105D963CA8}" name="Difference" totalsRowFunction="sum" dataDxfId="24" totalsRowDxfId="23">
      <calculatedColumnFormula>Legal[[#This Row],[Projected 
cost]]-Legal[[#This Row],[Actual 
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Legal Costs in this table. Difference is auto calculated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B6D547A1-7F4B-9A4A-8854-6DE92CF3D354}" name="PersonalCare" displayName="PersonalCare" ref="B64:E72" totalsRowCount="1" headerRowDxfId="22" dataDxfId="20" totalsRowDxfId="19" headerRowBorderDxfId="21" totalsRowBorderDxfId="18">
  <autoFilter ref="B64:E71" xr:uid="{00000000-0009-0000-0100-00000C000000}">
    <filterColumn colId="0" hiddenButton="1"/>
    <filterColumn colId="1" hiddenButton="1"/>
    <filterColumn colId="2" hiddenButton="1"/>
    <filterColumn colId="3" hiddenButton="1"/>
  </autoFilter>
  <tableColumns count="4">
    <tableColumn id="1" xr3:uid="{C13C5221-FB4E-0F43-B837-FBD85C4B2DAE}" name="0" totalsRowLabel="Subtotal" dataDxfId="17" totalsRowDxfId="16" totalsRowCellStyle="Normal 2"/>
    <tableColumn id="2" xr3:uid="{9BB87E7F-7B42-F24A-B818-8B8A64473797}" name="Projected _x000a_cost" dataDxfId="15" totalsRowDxfId="14" totalsRowCellStyle="Normal 2"/>
    <tableColumn id="3" xr3:uid="{C5443988-6DF4-F947-9A48-F557127CA582}" name="Actual _x000a_cost" dataDxfId="13" totalsRowDxfId="12" totalsRowCellStyle="Normal 2"/>
    <tableColumn id="4" xr3:uid="{B4C332BC-D03A-2141-A4D1-AF294F698651}" name="Difference" totalsRowFunction="sum" dataDxfId="11" totalsRowDxfId="10" totalsRowCellStyle="Normal 2">
      <calculatedColumnFormula>PersonalCare[[#This Row],[Projected 
cost]]-PersonalCare[[#This Row],[Actual 
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Personal Care Costs in this table. Difference is auto calculated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9B07B15C-81F3-0040-A177-D1946C9480CA}" name="Table18" displayName="Table18" ref="A1:H2" totalsRowShown="0" headerRowDxfId="9" dataDxfId="8">
  <autoFilter ref="A1:H2" xr:uid="{9B07B15C-81F3-0040-A177-D1946C9480CA}"/>
  <tableColumns count="8">
    <tableColumn id="1" xr3:uid="{D9DEEB44-308A-954F-A758-D56838EEEF10}" name="Amount Realized" dataDxfId="7"/>
    <tableColumn id="2" xr3:uid="{DA64EBBA-20F1-2F49-85F0-6F33FC820773}" name="Selling Expenses" dataDxfId="6"/>
    <tableColumn id="3" xr3:uid="{F3873C49-C334-1740-8B0A-58D819BD8262}" name="Tax Basis" dataDxfId="5"/>
    <tableColumn id="4" xr3:uid="{78CDD2EE-F330-B84E-8DBA-0D9F8070B076}" name="Acquisition Fees (Costs)" dataDxfId="4"/>
    <tableColumn id="5" xr3:uid="{016EEE17-08D8-FE4C-9010-4EAC3CDFD1D3}" name="Realized Gain/Loss" dataDxfId="3"/>
    <tableColumn id="6" xr3:uid="{34BF0B04-27B9-F24C-AE9E-0AE45D2373EA}" name="Gain/Loss" dataDxfId="2"/>
    <tableColumn id="7" xr3:uid="{07EA7E01-E525-304E-99A1-FB20BDCA2D96}" name="Recognized Gain/Loss" dataDxfId="1"/>
    <tableColumn id="8" xr3:uid="{979B584E-6398-E34B-B602-B5D6DA01E5E7}" name="Limitiations to Loss Deduction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4.xml"/><Relationship Id="rId13" Type="http://schemas.openxmlformats.org/officeDocument/2006/relationships/table" Target="../tables/table19.xml"/><Relationship Id="rId3" Type="http://schemas.openxmlformats.org/officeDocument/2006/relationships/table" Target="../tables/table9.xml"/><Relationship Id="rId7" Type="http://schemas.openxmlformats.org/officeDocument/2006/relationships/table" Target="../tables/table13.xml"/><Relationship Id="rId12" Type="http://schemas.openxmlformats.org/officeDocument/2006/relationships/table" Target="../tables/table18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12.xml"/><Relationship Id="rId11" Type="http://schemas.openxmlformats.org/officeDocument/2006/relationships/table" Target="../tables/table17.xml"/><Relationship Id="rId5" Type="http://schemas.openxmlformats.org/officeDocument/2006/relationships/table" Target="../tables/table11.xml"/><Relationship Id="rId10" Type="http://schemas.openxmlformats.org/officeDocument/2006/relationships/table" Target="../tables/table16.xml"/><Relationship Id="rId4" Type="http://schemas.openxmlformats.org/officeDocument/2006/relationships/table" Target="../tables/table10.xml"/><Relationship Id="rId9" Type="http://schemas.openxmlformats.org/officeDocument/2006/relationships/table" Target="../tables/table15.xml"/><Relationship Id="rId14" Type="http://schemas.openxmlformats.org/officeDocument/2006/relationships/table" Target="../tables/table20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7CF8C-4974-8042-84B5-C193D76B8DD1}">
  <dimension ref="A1:E43"/>
  <sheetViews>
    <sheetView tabSelected="1" topLeftCell="A6" workbookViewId="0">
      <selection activeCell="G38" sqref="G38"/>
    </sheetView>
  </sheetViews>
  <sheetFormatPr baseColWidth="10" defaultRowHeight="15" x14ac:dyDescent="0.2"/>
  <cols>
    <col min="1" max="1" width="14.6640625" customWidth="1"/>
  </cols>
  <sheetData>
    <row r="1" spans="1:5" x14ac:dyDescent="0.2">
      <c r="A1" s="134" t="s">
        <v>25</v>
      </c>
      <c r="B1" s="134"/>
      <c r="C1" s="134"/>
      <c r="D1" s="134"/>
      <c r="E1" s="134"/>
    </row>
    <row r="2" spans="1:5" x14ac:dyDescent="0.2">
      <c r="A2" s="134"/>
      <c r="B2" s="134"/>
      <c r="C2" s="134"/>
      <c r="D2" s="134"/>
      <c r="E2" s="134"/>
    </row>
    <row r="3" spans="1:5" x14ac:dyDescent="0.2">
      <c r="A3" s="135" t="str">
        <f>IF(AND(A21=1,A23=1),"Married Filing Joint",IF(AND(A21=1,A23=0),"Married Filing Separate",IF(A25=1,"Qualifying Window(er)",IF(SUM(A27,A29,A31)&gt;=1,"Head of Household","Single"))))</f>
        <v>Single</v>
      </c>
      <c r="B3" s="134" t="s">
        <v>17</v>
      </c>
      <c r="C3" s="134"/>
      <c r="D3" s="134"/>
      <c r="E3" s="134"/>
    </row>
    <row r="4" spans="1:5" x14ac:dyDescent="0.2">
      <c r="A4" s="134"/>
      <c r="B4" s="134"/>
      <c r="C4" s="134"/>
      <c r="D4" s="134"/>
      <c r="E4" s="134"/>
    </row>
    <row r="5" spans="1:5" x14ac:dyDescent="0.2">
      <c r="A5" s="136">
        <v>55000</v>
      </c>
      <c r="B5" s="134" t="s">
        <v>18</v>
      </c>
      <c r="C5" s="134"/>
      <c r="D5" s="134"/>
      <c r="E5" s="134"/>
    </row>
    <row r="6" spans="1:5" x14ac:dyDescent="0.2">
      <c r="A6" s="137"/>
      <c r="B6" s="134"/>
      <c r="C6" s="134"/>
      <c r="D6" s="134"/>
      <c r="E6" s="134"/>
    </row>
    <row r="7" spans="1:5" x14ac:dyDescent="0.2">
      <c r="A7" s="137">
        <v>12950</v>
      </c>
      <c r="B7" s="134" t="s">
        <v>19</v>
      </c>
      <c r="C7" s="134"/>
      <c r="D7" s="134"/>
      <c r="E7" s="134"/>
    </row>
    <row r="8" spans="1:5" ht="16" thickBot="1" x14ac:dyDescent="0.25">
      <c r="A8" s="137"/>
      <c r="B8" s="134"/>
      <c r="C8" s="134"/>
      <c r="D8" s="134"/>
      <c r="E8" s="134"/>
    </row>
    <row r="9" spans="1:5" ht="16" thickBot="1" x14ac:dyDescent="0.25">
      <c r="A9" s="138">
        <f>IF(A5&lt;A7,0,A5-A7)</f>
        <v>42050</v>
      </c>
      <c r="B9" s="134" t="s">
        <v>26</v>
      </c>
      <c r="C9" s="134"/>
      <c r="D9" s="134"/>
      <c r="E9" s="134"/>
    </row>
    <row r="10" spans="1:5" ht="16" thickBot="1" x14ac:dyDescent="0.25">
      <c r="A10" s="134"/>
      <c r="B10" s="134"/>
      <c r="C10" s="134"/>
      <c r="D10" s="134"/>
      <c r="E10" s="134"/>
    </row>
    <row r="11" spans="1:5" ht="16" thickBot="1" x14ac:dyDescent="0.25">
      <c r="A11" s="139">
        <f>'Tax Rate Schedule'!J14</f>
        <v>0</v>
      </c>
      <c r="B11" s="134" t="s">
        <v>20</v>
      </c>
      <c r="C11" s="134"/>
      <c r="D11" s="134"/>
      <c r="E11" s="134"/>
    </row>
    <row r="12" spans="1:5" ht="16" thickBot="1" x14ac:dyDescent="0.25">
      <c r="A12" s="134"/>
      <c r="B12" s="134"/>
      <c r="C12" s="134"/>
      <c r="D12" s="134"/>
      <c r="E12" s="134"/>
    </row>
    <row r="13" spans="1:5" ht="16" thickBot="1" x14ac:dyDescent="0.25">
      <c r="A13" s="140">
        <f>IF('Tax Rate Schedule'!I6&gt;0,'Tax Rate Schedule'!G6,IF('Tax Rate Schedule'!I7&gt;0,'Tax Rate Schedule'!G7,IF('Tax Rate Schedule'!I8&gt;0,'Tax Rate Schedule'!G8,IF('Tax Rate Schedule'!I9&gt;0,'Tax Rate Schedule'!G9,IF('Tax Rate Schedule'!I10&gt;0,'Tax Rate Schedule'!G10,IF('Tax Rate Schedule'!I11&gt;0,'Tax Rate Schedule'!G11,IF('Tax Rate Schedule'!I12&gt;0,'Tax Rate Schedule'!G12,0)))))))</f>
        <v>0.22</v>
      </c>
      <c r="B13" s="134" t="s">
        <v>21</v>
      </c>
      <c r="C13" s="134"/>
      <c r="D13" s="134"/>
      <c r="E13" s="134"/>
    </row>
    <row r="14" spans="1:5" ht="16" thickBot="1" x14ac:dyDescent="0.25">
      <c r="A14" s="134"/>
      <c r="B14" s="134"/>
      <c r="C14" s="134"/>
      <c r="D14" s="134"/>
      <c r="E14" s="134"/>
    </row>
    <row r="15" spans="1:5" ht="16" thickBot="1" x14ac:dyDescent="0.25">
      <c r="A15" s="140">
        <f>MAX('Tax Rate Schedule'!J6:J12)</f>
        <v>0</v>
      </c>
      <c r="B15" s="134" t="s">
        <v>24</v>
      </c>
      <c r="C15" s="134"/>
      <c r="D15" s="134"/>
      <c r="E15" s="134"/>
    </row>
    <row r="16" spans="1:5" ht="16" thickBot="1" x14ac:dyDescent="0.25">
      <c r="A16" s="134"/>
      <c r="B16" s="134"/>
      <c r="C16" s="134"/>
      <c r="D16" s="134"/>
      <c r="E16" s="134"/>
    </row>
    <row r="17" spans="1:5" ht="16" thickBot="1" x14ac:dyDescent="0.25">
      <c r="A17" s="141">
        <f>'Tax Rate Schedule'!H14/'Tax Rate Schedule'!B13</f>
        <v>0.17079696884647769</v>
      </c>
      <c r="B17" s="134" t="s">
        <v>23</v>
      </c>
      <c r="C17" s="134"/>
      <c r="D17" s="134"/>
      <c r="E17" s="134"/>
    </row>
    <row r="18" spans="1:5" ht="16" thickBot="1" x14ac:dyDescent="0.25">
      <c r="A18" s="134"/>
      <c r="B18" s="134"/>
      <c r="C18" s="134"/>
      <c r="D18" s="134"/>
      <c r="E18" s="134"/>
    </row>
    <row r="19" spans="1:5" ht="16" thickBot="1" x14ac:dyDescent="0.25">
      <c r="A19" s="141">
        <f>'Tax Rate Schedule'!H14/'Input and Output Summary'!A5</f>
        <v>0.27661345454545455</v>
      </c>
      <c r="B19" s="134" t="s">
        <v>22</v>
      </c>
      <c r="C19" s="134"/>
      <c r="D19" s="134"/>
      <c r="E19" s="134"/>
    </row>
    <row r="20" spans="1:5" x14ac:dyDescent="0.2">
      <c r="A20" s="134"/>
      <c r="B20" s="134"/>
      <c r="C20" s="134"/>
      <c r="D20" s="134"/>
      <c r="E20" s="134"/>
    </row>
    <row r="21" spans="1:5" x14ac:dyDescent="0.2">
      <c r="A21" s="134"/>
      <c r="B21" s="134" t="s">
        <v>31</v>
      </c>
      <c r="C21" s="134"/>
      <c r="D21" s="134"/>
      <c r="E21" s="134"/>
    </row>
    <row r="22" spans="1:5" x14ac:dyDescent="0.2">
      <c r="A22" s="134"/>
      <c r="B22" s="134"/>
      <c r="C22" s="134"/>
      <c r="D22" s="134"/>
      <c r="E22" s="134"/>
    </row>
    <row r="23" spans="1:5" x14ac:dyDescent="0.2">
      <c r="A23" s="134"/>
      <c r="B23" s="134" t="s">
        <v>32</v>
      </c>
      <c r="C23" s="134"/>
      <c r="D23" s="134"/>
      <c r="E23" s="134"/>
    </row>
    <row r="24" spans="1:5" x14ac:dyDescent="0.2">
      <c r="A24" s="134"/>
      <c r="B24" s="134"/>
      <c r="C24" s="134"/>
      <c r="D24" s="134"/>
      <c r="E24" s="134"/>
    </row>
    <row r="25" spans="1:5" x14ac:dyDescent="0.2">
      <c r="A25" s="134"/>
      <c r="B25" s="134" t="s">
        <v>33</v>
      </c>
      <c r="C25" s="134"/>
      <c r="D25" s="134"/>
      <c r="E25" s="134"/>
    </row>
    <row r="26" spans="1:5" x14ac:dyDescent="0.2">
      <c r="A26" s="134"/>
      <c r="B26" s="134"/>
      <c r="C26" s="134"/>
      <c r="D26" s="134"/>
      <c r="E26" s="134"/>
    </row>
    <row r="27" spans="1:5" x14ac:dyDescent="0.2">
      <c r="A27" s="134"/>
      <c r="B27" s="134" t="s">
        <v>34</v>
      </c>
      <c r="C27" s="134"/>
      <c r="D27" s="134"/>
      <c r="E27" s="134"/>
    </row>
    <row r="28" spans="1:5" x14ac:dyDescent="0.2">
      <c r="A28" s="134"/>
      <c r="B28" s="134"/>
      <c r="C28" s="134"/>
      <c r="D28" s="134"/>
      <c r="E28" s="134"/>
    </row>
    <row r="29" spans="1:5" x14ac:dyDescent="0.2">
      <c r="A29" s="134"/>
      <c r="B29" s="134" t="s">
        <v>35</v>
      </c>
      <c r="C29" s="134"/>
      <c r="D29" s="134"/>
      <c r="E29" s="134"/>
    </row>
    <row r="30" spans="1:5" x14ac:dyDescent="0.2">
      <c r="A30" s="134"/>
      <c r="B30" s="134"/>
      <c r="C30" s="134"/>
      <c r="D30" s="134"/>
      <c r="E30" s="134"/>
    </row>
    <row r="31" spans="1:5" x14ac:dyDescent="0.2">
      <c r="A31" s="134"/>
      <c r="B31" s="134" t="s">
        <v>36</v>
      </c>
      <c r="C31" s="134"/>
      <c r="D31" s="134"/>
      <c r="E31" s="134"/>
    </row>
    <row r="32" spans="1:5" x14ac:dyDescent="0.2">
      <c r="A32" s="134"/>
      <c r="B32" s="134"/>
      <c r="C32" s="134"/>
      <c r="D32" s="134"/>
      <c r="E32" s="134"/>
    </row>
    <row r="33" spans="1:5" x14ac:dyDescent="0.2">
      <c r="A33" s="137">
        <v>4500</v>
      </c>
      <c r="B33" s="134" t="s">
        <v>187</v>
      </c>
      <c r="C33" s="134"/>
      <c r="D33" s="134"/>
      <c r="E33" s="134"/>
    </row>
    <row r="34" spans="1:5" x14ac:dyDescent="0.2">
      <c r="A34" s="134"/>
      <c r="B34" s="134"/>
      <c r="C34" s="134"/>
      <c r="D34" s="134"/>
      <c r="E34" s="134"/>
    </row>
    <row r="35" spans="1:5" x14ac:dyDescent="0.2">
      <c r="A35" s="137">
        <f>A5-A33</f>
        <v>50500</v>
      </c>
      <c r="B35" s="134" t="s">
        <v>188</v>
      </c>
      <c r="C35" s="134"/>
      <c r="D35" s="134"/>
      <c r="E35" s="134"/>
    </row>
    <row r="36" spans="1:5" x14ac:dyDescent="0.2">
      <c r="A36" s="134"/>
      <c r="B36" s="134"/>
      <c r="C36" s="134"/>
      <c r="D36" s="134"/>
      <c r="E36" s="134"/>
    </row>
    <row r="37" spans="1:5" x14ac:dyDescent="0.2">
      <c r="A37" s="137">
        <v>5000</v>
      </c>
      <c r="B37" s="134" t="s">
        <v>189</v>
      </c>
      <c r="C37" s="134"/>
      <c r="D37" s="134"/>
      <c r="E37" s="134"/>
    </row>
    <row r="38" spans="1:5" x14ac:dyDescent="0.2">
      <c r="A38" s="134"/>
      <c r="B38" s="134"/>
      <c r="C38" s="134"/>
      <c r="D38" s="134"/>
      <c r="E38" s="134"/>
    </row>
    <row r="39" spans="1:5" x14ac:dyDescent="0.2">
      <c r="A39" s="134"/>
      <c r="B39" s="134" t="s">
        <v>190</v>
      </c>
      <c r="C39" s="134"/>
      <c r="D39" s="134"/>
      <c r="E39" s="134"/>
    </row>
    <row r="40" spans="1:5" x14ac:dyDescent="0.2">
      <c r="A40" s="134"/>
      <c r="B40" s="134"/>
      <c r="C40" s="134"/>
      <c r="D40" s="134"/>
      <c r="E40" s="134"/>
    </row>
    <row r="41" spans="1:5" x14ac:dyDescent="0.2">
      <c r="A41" s="134"/>
      <c r="B41" s="134" t="s">
        <v>191</v>
      </c>
      <c r="C41" s="134"/>
      <c r="D41" s="134"/>
      <c r="E41" s="134"/>
    </row>
    <row r="42" spans="1:5" x14ac:dyDescent="0.2">
      <c r="A42" s="134"/>
      <c r="B42" s="134"/>
      <c r="C42" s="134"/>
      <c r="D42" s="134"/>
      <c r="E42" s="134"/>
    </row>
    <row r="43" spans="1:5" x14ac:dyDescent="0.2">
      <c r="A43" s="134"/>
      <c r="B43" s="134" t="s">
        <v>192</v>
      </c>
      <c r="C43" s="134"/>
      <c r="D43" s="134"/>
      <c r="E43" s="13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9"/>
  <sheetViews>
    <sheetView topLeftCell="C1" zoomScale="60" zoomScaleNormal="60" workbookViewId="0">
      <selection activeCell="K14" sqref="K14"/>
    </sheetView>
  </sheetViews>
  <sheetFormatPr baseColWidth="10" defaultColWidth="8.83203125" defaultRowHeight="15" x14ac:dyDescent="0.2"/>
  <cols>
    <col min="1" max="1" width="38" customWidth="1"/>
    <col min="2" max="2" width="20.6640625" customWidth="1"/>
    <col min="3" max="3" width="74.1640625" customWidth="1"/>
    <col min="4" max="4" width="29.5" customWidth="1"/>
    <col min="5" max="5" width="27.83203125" customWidth="1"/>
    <col min="6" max="6" width="38.1640625" customWidth="1"/>
    <col min="7" max="7" width="42.83203125" customWidth="1"/>
    <col min="8" max="8" width="35.83203125" customWidth="1"/>
    <col min="9" max="9" width="31.33203125" customWidth="1"/>
    <col min="10" max="10" width="8.83203125" customWidth="1"/>
  </cols>
  <sheetData>
    <row r="1" spans="1:10" ht="69.75" customHeight="1" x14ac:dyDescent="0.2">
      <c r="A1" s="168" t="s">
        <v>0</v>
      </c>
      <c r="B1" s="168"/>
      <c r="C1" s="168"/>
      <c r="D1" s="168"/>
      <c r="E1" s="168"/>
      <c r="F1" s="168"/>
      <c r="G1" s="168"/>
      <c r="H1" s="168"/>
      <c r="I1" s="168"/>
    </row>
    <row r="2" spans="1:10" ht="8" customHeight="1" x14ac:dyDescent="0.2">
      <c r="A2" s="82"/>
      <c r="B2" s="129"/>
      <c r="C2" s="129"/>
      <c r="D2" s="129"/>
      <c r="E2" s="129"/>
      <c r="F2" s="129"/>
      <c r="G2" s="129"/>
      <c r="H2" s="129"/>
      <c r="I2" s="129"/>
    </row>
    <row r="3" spans="1:10" ht="12" customHeight="1" x14ac:dyDescent="0.2">
      <c r="A3" s="130"/>
      <c r="B3" s="129"/>
      <c r="C3" s="129"/>
      <c r="D3" s="129"/>
      <c r="E3" s="129"/>
      <c r="F3" s="129"/>
      <c r="G3" s="129"/>
      <c r="H3" s="129"/>
      <c r="I3" s="129"/>
    </row>
    <row r="4" spans="1:10" ht="13" customHeight="1" x14ac:dyDescent="0.2">
      <c r="A4" s="166" t="s">
        <v>1</v>
      </c>
      <c r="B4" s="167"/>
      <c r="C4" s="167"/>
      <c r="D4" s="167"/>
      <c r="E4" s="167"/>
      <c r="F4" s="167"/>
      <c r="G4" s="167"/>
      <c r="H4" s="167"/>
      <c r="I4" s="167"/>
    </row>
    <row r="5" spans="1:10" ht="17" x14ac:dyDescent="0.2">
      <c r="A5" s="84" t="s">
        <v>2</v>
      </c>
      <c r="B5" s="85" t="s">
        <v>3</v>
      </c>
      <c r="C5" s="85" t="s">
        <v>4</v>
      </c>
      <c r="D5" s="85" t="s">
        <v>30</v>
      </c>
      <c r="E5" s="85" t="s">
        <v>27</v>
      </c>
      <c r="F5" s="86" t="s">
        <v>5</v>
      </c>
      <c r="G5" s="86" t="s">
        <v>6</v>
      </c>
      <c r="H5" s="87" t="s">
        <v>29</v>
      </c>
      <c r="I5" s="87" t="s">
        <v>24</v>
      </c>
    </row>
    <row r="6" spans="1:10" ht="17" x14ac:dyDescent="0.2">
      <c r="A6" s="88">
        <v>0</v>
      </c>
      <c r="B6" s="89">
        <v>10275</v>
      </c>
      <c r="C6" s="90" t="s">
        <v>7</v>
      </c>
      <c r="D6" s="91">
        <f>_xlfn.TEXTBEFORE(Table3[[#This Row],[the tax is:]],"%")/100</f>
        <v>0.1</v>
      </c>
      <c r="E6" s="92">
        <v>0</v>
      </c>
      <c r="F6" s="93">
        <f>IF($B$13&lt;=Table3[[#This Row],[but not over:]],$B$13,0)</f>
        <v>0</v>
      </c>
      <c r="G6" s="94">
        <v>0.1</v>
      </c>
      <c r="H6" s="95">
        <f>Table3[[#This Row],[Amani''s Taxable Income (by bracket)]] * Table3[[#This Row],[Tax Rate on Bracket''s taxable income]]</f>
        <v>0</v>
      </c>
      <c r="I6" s="3">
        <f>IF(Table3[[#This Row],[Amani''s Taxable Income (by bracket)]]=0,0,IF((Table3[[#This Row],[Amani''s Taxable Income (by bracket)]]+Table3[[#This Row],[If taxable income is over:]]+1)&gt;=Table3[[#This Row],[but not over:]],D7, Table3[[#This Row],[Tax Rate]]))</f>
        <v>0</v>
      </c>
      <c r="J6" s="1"/>
    </row>
    <row r="7" spans="1:10" ht="17" x14ac:dyDescent="0.2">
      <c r="A7" s="88">
        <v>10275</v>
      </c>
      <c r="B7" s="89">
        <v>41775</v>
      </c>
      <c r="C7" s="90" t="s">
        <v>8</v>
      </c>
      <c r="D7" s="91">
        <f>(MID(LEFT(C7,FIND("%",C7)-1),FIND("s",C7)+2,LEN(C7)))/100</f>
        <v>0.12</v>
      </c>
      <c r="E7" s="92" t="str">
        <f>LEFT(C7,SEARCH(" plus",C7)-1)</f>
        <v>$1,027.50</v>
      </c>
      <c r="F7" s="93">
        <f>IF(AND($B$13&gt;A7,$B$13&lt;=B7),$B$13-A7,0)</f>
        <v>0</v>
      </c>
      <c r="G7" s="94">
        <v>0.12</v>
      </c>
      <c r="H7" s="96">
        <f>IF(Table3[[#This Row],[Amani''s Taxable Income (by bracket)]]&gt;0,(Table3[[#This Row],[Amani''s Taxable Income (by bracket)]]*Table3[[#This Row],[Tax Rate on Bracket''s taxable income]])+Table3[[#This Row],[Cumulative Tax]],0)</f>
        <v>0</v>
      </c>
      <c r="I7" s="3">
        <f>IF(Table3[[#This Row],[Amani''s Taxable Income (by bracket)]]=0,0,IF((Table3[[#This Row],[Amani''s Taxable Income (by bracket)]]+Table3[[#This Row],[If taxable income is over:]]+1)&gt;=Table3[[#This Row],[but not over:]],D8,Table3[[#This Row],[Tax Rate]]))</f>
        <v>0</v>
      </c>
    </row>
    <row r="8" spans="1:10" ht="17" x14ac:dyDescent="0.2">
      <c r="A8" s="88">
        <v>41775</v>
      </c>
      <c r="B8" s="89">
        <v>89075</v>
      </c>
      <c r="C8" s="90" t="s">
        <v>9</v>
      </c>
      <c r="D8" s="91">
        <f t="shared" ref="D8:D12" si="0">(MID(LEFT(C8,FIND("%",C8)-1),FIND("s",C8)+2,LEN(C8)))/100</f>
        <v>0.22</v>
      </c>
      <c r="E8" s="92" t="str">
        <f t="shared" ref="E8:E12" si="1">LEFT(C8,SEARCH(" plus",C8)-1)</f>
        <v>$4,807.50</v>
      </c>
      <c r="F8" s="93">
        <f t="shared" ref="F8:F12" si="2">IF(AND($B$13&gt;A8,$B$13&lt;=B8),$B$13-A8,0)</f>
        <v>47300</v>
      </c>
      <c r="G8" s="94">
        <v>0.22</v>
      </c>
      <c r="H8" s="96">
        <f>IF(Table3[[#This Row],[Amani''s Taxable Income (by bracket)]]&gt;0,(Table3[[#This Row],[Amani''s Taxable Income (by bracket)]]*Table3[[#This Row],[Tax Rate on Bracket''s taxable income]])+Table3[[#This Row],[Cumulative Tax]],0)</f>
        <v>15213.5</v>
      </c>
      <c r="I8" s="97">
        <f>IF(Table3[[#This Row],[Amani''s Taxable Income (by bracket)]]=0,0,IF((Table3[[#This Row],[Amani''s Taxable Income (by bracket)]]+Table3[[#This Row],[If taxable income is over:]]+1)&gt;=Table3[[#This Row],[but not over:]],D9,Table3[[#This Row],[Tax Rate]]))</f>
        <v>0.24</v>
      </c>
    </row>
    <row r="9" spans="1:10" ht="17" x14ac:dyDescent="0.2">
      <c r="A9" s="88">
        <v>89075</v>
      </c>
      <c r="B9" s="89">
        <v>170050</v>
      </c>
      <c r="C9" s="90" t="s">
        <v>10</v>
      </c>
      <c r="D9" s="91">
        <f t="shared" si="0"/>
        <v>0.24</v>
      </c>
      <c r="E9" s="92" t="str">
        <f t="shared" si="1"/>
        <v>$15,213.50</v>
      </c>
      <c r="F9" s="93">
        <f t="shared" si="2"/>
        <v>0</v>
      </c>
      <c r="G9" s="94">
        <v>0.24</v>
      </c>
      <c r="H9" s="96">
        <f>IF(Table3[[#This Row],[Amani''s Taxable Income (by bracket)]]&gt;0,(Table3[[#This Row],[Amani''s Taxable Income (by bracket)]]*Table3[[#This Row],[Tax Rate on Bracket''s taxable income]])+Table3[[#This Row],[Cumulative Tax]],0)</f>
        <v>0</v>
      </c>
      <c r="I9" s="97">
        <f>IF(Table3[[#This Row],[Amani''s Taxable Income (by bracket)]]=0,0,IF((Table3[[#This Row],[Amani''s Taxable Income (by bracket)]]+Table3[[#This Row],[If taxable income is over:]]+1)&gt;=Table3[[#This Row],[but not over:]],D10,Table3[[#This Row],[Tax Rate]]))</f>
        <v>0</v>
      </c>
    </row>
    <row r="10" spans="1:10" ht="17" x14ac:dyDescent="0.2">
      <c r="A10" s="88">
        <v>170050</v>
      </c>
      <c r="B10" s="89">
        <v>215950</v>
      </c>
      <c r="C10" s="90" t="s">
        <v>11</v>
      </c>
      <c r="D10" s="91">
        <f t="shared" si="0"/>
        <v>0.32</v>
      </c>
      <c r="E10" s="92" t="str">
        <f t="shared" si="1"/>
        <v>$34,647.50</v>
      </c>
      <c r="F10" s="93">
        <f t="shared" si="2"/>
        <v>0</v>
      </c>
      <c r="G10" s="94">
        <v>0.32</v>
      </c>
      <c r="H10" s="96">
        <f>IF(Table3[[#This Row],[Amani''s Taxable Income (by bracket)]]&gt;0,(Table3[[#This Row],[Amani''s Taxable Income (by bracket)]]*Table3[[#This Row],[Tax Rate on Bracket''s taxable income]])+Table3[[#This Row],[Cumulative Tax]],0)</f>
        <v>0</v>
      </c>
      <c r="I10" s="97">
        <f>IF(Table3[[#This Row],[Amani''s Taxable Income (by bracket)]]=0,0,IF((Table3[[#This Row],[Amani''s Taxable Income (by bracket)]]+Table3[[#This Row],[If taxable income is over:]]+1)&gt;=Table3[[#This Row],[but not over:]],D11,Table3[[#This Row],[Tax Rate]]))</f>
        <v>0</v>
      </c>
    </row>
    <row r="11" spans="1:10" ht="17" x14ac:dyDescent="0.2">
      <c r="A11" s="88">
        <v>215950</v>
      </c>
      <c r="B11" s="89">
        <v>539900</v>
      </c>
      <c r="C11" s="90" t="s">
        <v>12</v>
      </c>
      <c r="D11" s="91">
        <f t="shared" si="0"/>
        <v>0.35</v>
      </c>
      <c r="E11" s="92" t="str">
        <f t="shared" si="1"/>
        <v>$49,335.50</v>
      </c>
      <c r="F11" s="93">
        <f t="shared" si="2"/>
        <v>0</v>
      </c>
      <c r="G11" s="94">
        <v>0.35</v>
      </c>
      <c r="H11" s="96">
        <f>IF(Table3[[#This Row],[Amani''s Taxable Income (by bracket)]]&gt;0,(Table3[[#This Row],[Amani''s Taxable Income (by bracket)]]*Table3[[#This Row],[Tax Rate on Bracket''s taxable income]])+Table3[[#This Row],[Cumulative Tax]],0)</f>
        <v>0</v>
      </c>
      <c r="I11" s="97">
        <f>IF(Table3[[#This Row],[Amani''s Taxable Income (by bracket)]]=0,0,IF((Table3[[#This Row],[Amani''s Taxable Income (by bracket)]]+Table3[[#This Row],[If taxable income is over:]]+1)&gt;=Table3[[#This Row],[but not over:]],D12,Table3[[#This Row],[Tax Rate]]))</f>
        <v>0</v>
      </c>
    </row>
    <row r="12" spans="1:10" ht="17" x14ac:dyDescent="0.2">
      <c r="A12" s="88">
        <v>539900</v>
      </c>
      <c r="B12" s="98" t="s">
        <v>13</v>
      </c>
      <c r="C12" s="90" t="s">
        <v>14</v>
      </c>
      <c r="D12" s="91">
        <f t="shared" si="0"/>
        <v>0.37</v>
      </c>
      <c r="E12" s="92" t="str">
        <f t="shared" si="1"/>
        <v>$162,718</v>
      </c>
      <c r="F12" s="93">
        <f t="shared" si="2"/>
        <v>0</v>
      </c>
      <c r="G12" s="94">
        <v>0.37</v>
      </c>
      <c r="H12" s="96">
        <f>IF(Table3[[#This Row],[Amani''s Taxable Income (by bracket)]]&gt;0,(Table3[[#This Row],[Amani''s Taxable Income (by bracket)]]*Table3[[#This Row],[Tax Rate on Bracket''s taxable income]])+Table3[[#This Row],[Cumulative Tax]],0)</f>
        <v>0</v>
      </c>
      <c r="I12" s="99">
        <f>IF(Table3[[#This Row],[Amani''s Taxable Income (by bracket)]]=0,0,IF((Table3[[#This Row],[Amani''s Taxable Income (by bracket)]]+Table3[[#This Row],[If taxable income is over:]]+1)&gt;=Table3[[#This Row],[but not over:]],D13,Table3[[#This Row],[Tax Rate]]))</f>
        <v>0</v>
      </c>
    </row>
    <row r="13" spans="1:10" ht="17" x14ac:dyDescent="0.2">
      <c r="A13" s="83"/>
      <c r="B13" s="100">
        <f>'Tax Rate Schedule'!A9</f>
        <v>89075</v>
      </c>
      <c r="C13" s="90" t="s">
        <v>15</v>
      </c>
      <c r="D13" s="90"/>
      <c r="E13" s="90"/>
      <c r="F13" s="93">
        <f>IF(F6&gt;0,F6,IF(F7&gt;0,F7+A7,IF(F8&gt;0,F8+A8,IF(F9&gt;0,F9+A9,IF(F10&gt;0,F10+A10,IF(F11&gt;0,F11+A11,IF(F12&gt;0,F12+A12,0)))))))</f>
        <v>89075</v>
      </c>
      <c r="G13" s="101"/>
      <c r="H13" s="102"/>
      <c r="I13" s="97"/>
    </row>
    <row r="14" spans="1:10" ht="17" x14ac:dyDescent="0.2">
      <c r="A14" s="81"/>
      <c r="B14" s="103"/>
      <c r="C14" s="104" t="s">
        <v>16</v>
      </c>
      <c r="D14" s="104"/>
      <c r="E14" s="104"/>
      <c r="F14" s="105"/>
      <c r="G14" s="106"/>
      <c r="H14" s="107">
        <f>SUM(H6:HI12)</f>
        <v>15213.74</v>
      </c>
      <c r="I14" s="108"/>
    </row>
    <row r="15" spans="1:10" ht="16" x14ac:dyDescent="0.2">
      <c r="A15" s="129"/>
      <c r="B15" s="129"/>
      <c r="C15" s="131"/>
      <c r="D15" s="131"/>
      <c r="E15" s="131"/>
      <c r="F15" s="107"/>
      <c r="G15" s="132"/>
      <c r="H15" s="107"/>
      <c r="I15" s="108"/>
    </row>
    <row r="16" spans="1:10" ht="16" x14ac:dyDescent="0.2">
      <c r="A16" s="129"/>
      <c r="B16" s="129"/>
      <c r="C16" s="131"/>
      <c r="D16" s="131"/>
      <c r="E16" s="131"/>
      <c r="F16" s="107"/>
      <c r="G16" s="132"/>
      <c r="H16" s="107"/>
      <c r="I16" s="108"/>
    </row>
    <row r="17" spans="1:9" ht="16" x14ac:dyDescent="0.2">
      <c r="A17" s="162" t="s">
        <v>186</v>
      </c>
      <c r="B17" s="163"/>
      <c r="C17" s="163"/>
      <c r="D17" s="163"/>
      <c r="E17" s="163"/>
      <c r="F17" s="163"/>
      <c r="G17" s="163"/>
      <c r="H17" s="163"/>
      <c r="I17" s="164"/>
    </row>
    <row r="18" spans="1:9" ht="17" x14ac:dyDescent="0.2">
      <c r="A18" s="127" t="s">
        <v>2</v>
      </c>
      <c r="B18" s="127" t="s">
        <v>3</v>
      </c>
      <c r="C18" s="127" t="s">
        <v>165</v>
      </c>
      <c r="D18" s="109" t="s">
        <v>30</v>
      </c>
      <c r="E18" s="109" t="s">
        <v>27</v>
      </c>
      <c r="F18" s="110" t="s">
        <v>5</v>
      </c>
      <c r="G18" s="133" t="s">
        <v>6</v>
      </c>
      <c r="H18" s="133" t="s">
        <v>29</v>
      </c>
      <c r="I18" s="133" t="s">
        <v>24</v>
      </c>
    </row>
    <row r="19" spans="1:9" ht="17" x14ac:dyDescent="0.2">
      <c r="A19" s="80">
        <v>0</v>
      </c>
      <c r="B19" s="80">
        <v>14650</v>
      </c>
      <c r="C19" s="120" t="s">
        <v>166</v>
      </c>
      <c r="D19" s="111">
        <v>0.1</v>
      </c>
      <c r="E19" s="112" t="s">
        <v>185</v>
      </c>
      <c r="F19" s="113">
        <v>0</v>
      </c>
      <c r="G19" s="79">
        <v>0.1</v>
      </c>
      <c r="H19" s="79">
        <f>Table2839[[#This Row],[Amani''s Taxable Income (by bracket)]] * Table2839[[#This Row],[Tax Rate on Bracket''s taxable income]]</f>
        <v>0</v>
      </c>
      <c r="I19" s="79">
        <f>IF(Table2839[[#This Row],[Amani''s Taxable Income (by bracket)]]=0,0,IF((Table2839[[#This Row],[Amani''s Taxable Income (by bracket)]]+Table2839[[#This Row],[If taxable income is over:]]+1)&gt;=Table2839[[#This Row],[but not over:]],D20, Table2839[[#This Row],[Tax Rate]]))</f>
        <v>0</v>
      </c>
    </row>
    <row r="20" spans="1:9" ht="17" x14ac:dyDescent="0.2">
      <c r="A20" s="80">
        <v>14650</v>
      </c>
      <c r="B20" s="80">
        <v>55900</v>
      </c>
      <c r="C20" s="120" t="s">
        <v>179</v>
      </c>
      <c r="D20" s="114">
        <v>0.12</v>
      </c>
      <c r="E20" s="115" t="str">
        <f>LEFT(C20,SEARCH(" plus",C20)-1)</f>
        <v>$1,465</v>
      </c>
      <c r="F20" s="93">
        <v>0</v>
      </c>
      <c r="G20" s="80">
        <v>0.12</v>
      </c>
      <c r="H20" s="80">
        <f>IF(Table2839[[#This Row],[Amani''s Taxable Income (by bracket)]]&gt;0,(Table2839[[#This Row],[Amani''s Taxable Income (by bracket)]]*Table2839[[#This Row],[Tax Rate on Bracket''s taxable income]])+Table2839[[#This Row],[Cumulative Tax]],0)</f>
        <v>0</v>
      </c>
      <c r="I20" s="80">
        <f>IF(Table2839[[#This Row],[Amani''s Taxable Income (by bracket)]]=0,0,IF((Table2839[[#This Row],[Amani''s Taxable Income (by bracket)]]+Table2839[[#This Row],[If taxable income is over:]]+1)&gt;=Table2839[[#This Row],[but not over:]],D21,Table2839[[#This Row],[Tax Rate]]))</f>
        <v>0</v>
      </c>
    </row>
    <row r="21" spans="1:9" ht="17" x14ac:dyDescent="0.2">
      <c r="A21" s="80">
        <v>55900</v>
      </c>
      <c r="B21" s="80">
        <v>89050</v>
      </c>
      <c r="C21" s="121" t="s">
        <v>180</v>
      </c>
      <c r="D21" s="111">
        <v>0.22</v>
      </c>
      <c r="E21" s="112" t="str">
        <f>LEFT(C21,SEARCH(" plus",C21)-1)</f>
        <v>$6,415</v>
      </c>
      <c r="F21" s="113">
        <v>47300</v>
      </c>
      <c r="G21" s="79">
        <v>0.22</v>
      </c>
      <c r="H21" s="80">
        <f>IF(Table2839[[#This Row],[Amani''s Taxable Income (by bracket)]]&gt;0,(Table2839[[#This Row],[Amani''s Taxable Income (by bracket)]]*Table2839[[#This Row],[Tax Rate on Bracket''s taxable income]])+Table2839[[#This Row],[Cumulative Tax]],0)</f>
        <v>16821</v>
      </c>
      <c r="I21" s="80">
        <f>IF(Table2839[[#This Row],[Amani''s Taxable Income (by bracket)]]=0,0,IF((Table2839[[#This Row],[Amani''s Taxable Income (by bracket)]]+Table2839[[#This Row],[If taxable income is over:]]+1)&gt;=Table2839[[#This Row],[but not over:]],D22,Table2839[[#This Row],[Tax Rate]]))</f>
        <v>0.24</v>
      </c>
    </row>
    <row r="22" spans="1:9" ht="17" x14ac:dyDescent="0.2">
      <c r="A22" s="80">
        <v>89050</v>
      </c>
      <c r="B22" s="80">
        <v>170050</v>
      </c>
      <c r="C22" s="120" t="s">
        <v>181</v>
      </c>
      <c r="D22" s="114">
        <v>0.24</v>
      </c>
      <c r="E22" s="115" t="str">
        <f t="shared" ref="E22:E25" si="3">LEFT(C22,SEARCH(" plus",C22)-1)</f>
        <v>$13,708</v>
      </c>
      <c r="F22" s="93">
        <v>0</v>
      </c>
      <c r="G22" s="80">
        <v>0.24</v>
      </c>
      <c r="H22" s="80">
        <f>IF(Table2839[[#This Row],[Amani''s Taxable Income (by bracket)]]&gt;0,(Table2839[[#This Row],[Amani''s Taxable Income (by bracket)]]*Table2839[[#This Row],[Tax Rate on Bracket''s taxable income]])+Table2839[[#This Row],[Cumulative Tax]],0)</f>
        <v>0</v>
      </c>
      <c r="I22" s="80">
        <f>IF(Table2839[[#This Row],[Amani''s Taxable Income (by bracket)]]=0,0,IF((Table2839[[#This Row],[Amani''s Taxable Income (by bracket)]]+Table2839[[#This Row],[If taxable income is over:]]+1)&gt;=Table2839[[#This Row],[but not over:]],D23,Table2839[[#This Row],[Tax Rate]]))</f>
        <v>0</v>
      </c>
    </row>
    <row r="23" spans="1:9" ht="17" x14ac:dyDescent="0.2">
      <c r="A23" s="80">
        <v>170050</v>
      </c>
      <c r="B23" s="80">
        <v>215950</v>
      </c>
      <c r="C23" s="121" t="s">
        <v>182</v>
      </c>
      <c r="D23" s="111">
        <v>0.32</v>
      </c>
      <c r="E23" s="112" t="str">
        <f t="shared" si="3"/>
        <v>$33,148</v>
      </c>
      <c r="F23" s="113">
        <v>0</v>
      </c>
      <c r="G23" s="79">
        <v>0.32</v>
      </c>
      <c r="H23" s="80">
        <f>IF(Table2839[[#This Row],[Amani''s Taxable Income (by bracket)]]&gt;0,(Table2839[[#This Row],[Amani''s Taxable Income (by bracket)]]*Table2839[[#This Row],[Tax Rate on Bracket''s taxable income]])+Table2839[[#This Row],[Cumulative Tax]],0)</f>
        <v>0</v>
      </c>
      <c r="I23" s="80">
        <f>IF(Table2839[[#This Row],[Amani''s Taxable Income (by bracket)]]=0,0,IF((Table2839[[#This Row],[Amani''s Taxable Income (by bracket)]]+Table2839[[#This Row],[If taxable income is over:]]+1)&gt;=Table2839[[#This Row],[but not over:]],D24,Table2839[[#This Row],[Tax Rate]]))</f>
        <v>0</v>
      </c>
    </row>
    <row r="24" spans="1:9" ht="17" x14ac:dyDescent="0.2">
      <c r="A24" s="80">
        <v>215950</v>
      </c>
      <c r="B24" s="80">
        <v>539900</v>
      </c>
      <c r="C24" s="120" t="s">
        <v>183</v>
      </c>
      <c r="D24" s="114">
        <v>0.35</v>
      </c>
      <c r="E24" s="115" t="str">
        <f t="shared" si="3"/>
        <v>$47,836</v>
      </c>
      <c r="F24" s="93">
        <v>0</v>
      </c>
      <c r="G24" s="80">
        <v>0.35</v>
      </c>
      <c r="H24" s="80">
        <f>IF(Table2839[[#This Row],[Amani''s Taxable Income (by bracket)]]&gt;0,(Table2839[[#This Row],[Amani''s Taxable Income (by bracket)]]*Table2839[[#This Row],[Tax Rate on Bracket''s taxable income]])+Table2839[[#This Row],[Cumulative Tax]],0)</f>
        <v>0</v>
      </c>
      <c r="I24" s="80">
        <f>IF(Table2839[[#This Row],[Amani''s Taxable Income (by bracket)]]=0,0,IF((Table2839[[#This Row],[Amani''s Taxable Income (by bracket)]]+Table2839[[#This Row],[If taxable income is over:]]+1)&gt;=Table2839[[#This Row],[but not over:]],D25,Table2839[[#This Row],[Tax Rate]]))</f>
        <v>0</v>
      </c>
    </row>
    <row r="25" spans="1:9" ht="17" x14ac:dyDescent="0.2">
      <c r="A25" s="80">
        <v>539900</v>
      </c>
      <c r="B25" s="80"/>
      <c r="C25" s="121" t="s">
        <v>184</v>
      </c>
      <c r="D25" s="111">
        <v>0.37</v>
      </c>
      <c r="E25" s="112" t="str">
        <f t="shared" si="3"/>
        <v>$161,218.5</v>
      </c>
      <c r="F25" s="113">
        <v>0</v>
      </c>
      <c r="G25" s="79">
        <v>0.37</v>
      </c>
      <c r="H25" s="80">
        <f>IF(Table2839[[#This Row],[Amani''s Taxable Income (by bracket)]]&gt;0,(Table2839[[#This Row],[Amani''s Taxable Income (by bracket)]]*Table2839[[#This Row],[Tax Rate on Bracket''s taxable income]])+Table2839[[#This Row],[Cumulative Tax]],0)</f>
        <v>0</v>
      </c>
      <c r="I25" s="80">
        <f>IF(Table2839[[#This Row],[Amani''s Taxable Income (by bracket)]]=0,0,IF((Table2839[[#This Row],[Amani''s Taxable Income (by bracket)]]+Table2839[[#This Row],[If taxable income is over:]]+1)&gt;=Table2839[[#This Row],[but not over:]],D26,Table2839[[#This Row],[Tax Rate]]))</f>
        <v>0</v>
      </c>
    </row>
    <row r="26" spans="1:9" ht="16" x14ac:dyDescent="0.2">
      <c r="A26" s="80"/>
      <c r="B26" s="80"/>
      <c r="C26" s="121"/>
      <c r="D26" s="90"/>
      <c r="E26" s="90"/>
      <c r="F26" s="93">
        <v>89075</v>
      </c>
      <c r="G26" s="80"/>
      <c r="H26" s="80"/>
      <c r="I26" s="80"/>
    </row>
    <row r="27" spans="1:9" ht="16" x14ac:dyDescent="0.2">
      <c r="A27" s="80"/>
      <c r="B27" s="80"/>
      <c r="C27" s="121"/>
      <c r="D27" s="116"/>
      <c r="E27" s="116"/>
      <c r="F27" s="117"/>
      <c r="G27" s="79"/>
      <c r="H27" s="79">
        <f>SUM(H19:HI25)</f>
        <v>16821.240000000002</v>
      </c>
      <c r="I27" s="79"/>
    </row>
    <row r="28" spans="1:9" ht="16" x14ac:dyDescent="0.2">
      <c r="A28" s="7"/>
      <c r="B28" s="7"/>
      <c r="C28" s="7"/>
      <c r="D28" s="7"/>
      <c r="E28" s="7"/>
      <c r="F28" s="7"/>
      <c r="G28" s="7"/>
      <c r="H28" s="3"/>
      <c r="I28" s="3"/>
    </row>
    <row r="29" spans="1:9" ht="16" x14ac:dyDescent="0.2">
      <c r="A29" s="7"/>
      <c r="B29" s="7"/>
      <c r="C29" s="7"/>
      <c r="D29" s="7"/>
      <c r="E29" s="7"/>
      <c r="F29" s="7"/>
      <c r="G29" s="7"/>
      <c r="H29" s="3"/>
      <c r="I29" s="3"/>
    </row>
    <row r="30" spans="1:9" ht="16" x14ac:dyDescent="0.2">
      <c r="A30" s="165" t="s">
        <v>161</v>
      </c>
      <c r="B30" s="165"/>
      <c r="C30" s="165"/>
      <c r="D30" s="165"/>
      <c r="E30" s="165"/>
      <c r="F30" s="165"/>
      <c r="G30" s="165"/>
      <c r="H30" s="165"/>
      <c r="I30" s="165"/>
    </row>
    <row r="31" spans="1:9" ht="17" x14ac:dyDescent="0.2">
      <c r="A31" s="127" t="s">
        <v>163</v>
      </c>
      <c r="B31" s="127" t="s">
        <v>164</v>
      </c>
      <c r="C31" s="127" t="s">
        <v>165</v>
      </c>
      <c r="D31" s="109" t="s">
        <v>30</v>
      </c>
      <c r="E31" s="109" t="s">
        <v>27</v>
      </c>
      <c r="F31" s="110" t="s">
        <v>5</v>
      </c>
      <c r="G31" s="133" t="s">
        <v>6</v>
      </c>
      <c r="H31" s="133" t="s">
        <v>29</v>
      </c>
      <c r="I31" s="133" t="s">
        <v>24</v>
      </c>
    </row>
    <row r="32" spans="1:9" ht="17" x14ac:dyDescent="0.2">
      <c r="A32" s="80">
        <v>0</v>
      </c>
      <c r="B32" s="80">
        <v>20550</v>
      </c>
      <c r="C32" s="121" t="s">
        <v>166</v>
      </c>
      <c r="D32" s="111">
        <v>0.1</v>
      </c>
      <c r="E32" s="112" t="s">
        <v>185</v>
      </c>
      <c r="F32" s="113">
        <v>0</v>
      </c>
      <c r="G32" s="77">
        <v>0.1</v>
      </c>
      <c r="H32" s="77">
        <f>Table26[[#This Row],[Amani''s Taxable Income (by bracket)]] * Table26[[#This Row],[Tax Rate on Bracket''s taxable income]]</f>
        <v>0</v>
      </c>
      <c r="I32" s="77">
        <v>0</v>
      </c>
    </row>
    <row r="33" spans="1:9" ht="17" x14ac:dyDescent="0.2">
      <c r="A33" s="80">
        <v>20550</v>
      </c>
      <c r="B33" s="80">
        <v>83550</v>
      </c>
      <c r="C33" s="120" t="s">
        <v>168</v>
      </c>
      <c r="D33" s="114">
        <v>0.12</v>
      </c>
      <c r="E33" s="115" t="str">
        <f>LEFT(C33,SEARCH(" plus",C33)-1)</f>
        <v>$2,055</v>
      </c>
      <c r="F33" s="93">
        <v>0</v>
      </c>
      <c r="G33" s="78">
        <v>0.12</v>
      </c>
      <c r="H33" s="78">
        <f>IF(Table26[[#This Row],[Amani''s Taxable Income (by bracket)]]&gt;0,(Table26[[#This Row],[Amani''s Taxable Income (by bracket)]]*Table26[[#This Row],[Tax Rate on Bracket''s taxable income]])+Table26[[#This Row],[Cumulative Tax]],0)</f>
        <v>0</v>
      </c>
      <c r="I33" s="78"/>
    </row>
    <row r="34" spans="1:9" ht="17" x14ac:dyDescent="0.2">
      <c r="A34" s="80">
        <v>83550</v>
      </c>
      <c r="B34" s="80">
        <v>178150</v>
      </c>
      <c r="C34" s="120" t="s">
        <v>167</v>
      </c>
      <c r="D34" s="111">
        <v>0.22</v>
      </c>
      <c r="E34" s="112" t="str">
        <f>LEFT(C34,SEARCH(" plus",C34)-1)</f>
        <v>$9,615</v>
      </c>
      <c r="F34" s="113">
        <v>47300</v>
      </c>
      <c r="G34" s="77">
        <v>0.22</v>
      </c>
      <c r="H34" s="78">
        <f>IF(Table26[[#This Row],[Amani''s Taxable Income (by bracket)]]&gt;0,(Table26[[#This Row],[Amani''s Taxable Income (by bracket)]]*Table26[[#This Row],[Tax Rate on Bracket''s taxable income]])+Table26[[#This Row],[Cumulative Tax]],0)</f>
        <v>20021</v>
      </c>
      <c r="I34" s="77">
        <v>0.24</v>
      </c>
    </row>
    <row r="35" spans="1:9" ht="17" x14ac:dyDescent="0.2">
      <c r="A35" s="80">
        <v>178150</v>
      </c>
      <c r="B35" s="80">
        <v>340100</v>
      </c>
      <c r="C35" s="120" t="s">
        <v>169</v>
      </c>
      <c r="D35" s="114">
        <v>0.24</v>
      </c>
      <c r="E35" s="115" t="str">
        <f t="shared" ref="E35:E38" si="4">LEFT(C35,SEARCH(" plus",C35)-1)</f>
        <v>$30,427</v>
      </c>
      <c r="F35" s="93">
        <v>0</v>
      </c>
      <c r="G35" s="78">
        <v>0.24</v>
      </c>
      <c r="H35" s="78">
        <f>IF(Table26[[#This Row],[Amani''s Taxable Income (by bracket)]]&gt;0,(Table26[[#This Row],[Amani''s Taxable Income (by bracket)]]*Table26[[#This Row],[Tax Rate on Bracket''s taxable income]])+Table26[[#This Row],[Cumulative Tax]],0)</f>
        <v>0</v>
      </c>
      <c r="I35" s="78">
        <v>0</v>
      </c>
    </row>
    <row r="36" spans="1:9" ht="17" x14ac:dyDescent="0.2">
      <c r="A36" s="80">
        <v>340100</v>
      </c>
      <c r="B36" s="80">
        <v>431900</v>
      </c>
      <c r="C36" s="120" t="s">
        <v>170</v>
      </c>
      <c r="D36" s="111">
        <v>0.32</v>
      </c>
      <c r="E36" s="112" t="str">
        <f t="shared" si="4"/>
        <v>$69,295</v>
      </c>
      <c r="F36" s="113">
        <v>0</v>
      </c>
      <c r="G36" s="77">
        <v>0.32</v>
      </c>
      <c r="H36" s="78">
        <f>IF(Table26[[#This Row],[Amani''s Taxable Income (by bracket)]]&gt;0,(Table26[[#This Row],[Amani''s Taxable Income (by bracket)]]*Table26[[#This Row],[Tax Rate on Bracket''s taxable income]])+Table26[[#This Row],[Cumulative Tax]],0)</f>
        <v>0</v>
      </c>
      <c r="I36" s="77">
        <v>0</v>
      </c>
    </row>
    <row r="37" spans="1:9" ht="17" x14ac:dyDescent="0.2">
      <c r="A37" s="80">
        <v>431900</v>
      </c>
      <c r="B37" s="80">
        <v>647850</v>
      </c>
      <c r="C37" s="120" t="s">
        <v>171</v>
      </c>
      <c r="D37" s="114">
        <v>0.35</v>
      </c>
      <c r="E37" s="115" t="str">
        <f t="shared" si="4"/>
        <v>$98,671</v>
      </c>
      <c r="F37" s="93">
        <v>0</v>
      </c>
      <c r="G37" s="78">
        <v>0.35</v>
      </c>
      <c r="H37" s="78">
        <f>IF(Table26[[#This Row],[Amani''s Taxable Income (by bracket)]]&gt;0,(Table26[[#This Row],[Amani''s Taxable Income (by bracket)]]*Table26[[#This Row],[Tax Rate on Bracket''s taxable income]])+Table26[[#This Row],[Cumulative Tax]],0)</f>
        <v>0</v>
      </c>
      <c r="I37" s="78">
        <v>0</v>
      </c>
    </row>
    <row r="38" spans="1:9" ht="17" x14ac:dyDescent="0.2">
      <c r="A38" s="80">
        <v>647850</v>
      </c>
      <c r="B38" s="80"/>
      <c r="C38" s="120" t="s">
        <v>172</v>
      </c>
      <c r="D38" s="111">
        <v>0.37</v>
      </c>
      <c r="E38" s="112" t="str">
        <f t="shared" si="4"/>
        <v>$174,253.5</v>
      </c>
      <c r="F38" s="113">
        <v>0</v>
      </c>
      <c r="G38" s="77">
        <v>0.37</v>
      </c>
      <c r="H38" s="78">
        <f>IF(Table26[[#This Row],[Amani''s Taxable Income (by bracket)]]&gt;0,(Table26[[#This Row],[Amani''s Taxable Income (by bracket)]]*Table26[[#This Row],[Tax Rate on Bracket''s taxable income]])+Table26[[#This Row],[Cumulative Tax]],0)</f>
        <v>0</v>
      </c>
      <c r="I38" s="77">
        <v>0</v>
      </c>
    </row>
    <row r="39" spans="1:9" ht="16" x14ac:dyDescent="0.2">
      <c r="A39" s="80"/>
      <c r="B39" s="80"/>
      <c r="C39" s="121"/>
      <c r="D39" s="90"/>
      <c r="E39" s="90"/>
      <c r="F39" s="93">
        <v>89075</v>
      </c>
      <c r="G39" s="78"/>
      <c r="H39" s="78"/>
      <c r="I39" s="78"/>
    </row>
    <row r="40" spans="1:9" ht="16" x14ac:dyDescent="0.2">
      <c r="A40" s="80"/>
      <c r="B40" s="80"/>
      <c r="C40" s="120"/>
      <c r="D40" s="116"/>
      <c r="E40" s="116"/>
      <c r="F40" s="117"/>
      <c r="G40" s="77"/>
      <c r="H40" s="77">
        <f>SUM(H32:HI38)</f>
        <v>20021.240000000002</v>
      </c>
      <c r="I40" s="77"/>
    </row>
    <row r="41" spans="1:9" ht="16" customHeight="1" x14ac:dyDescent="0.2">
      <c r="A41" s="118"/>
      <c r="B41" s="118"/>
      <c r="C41" s="7"/>
      <c r="D41" s="108"/>
      <c r="E41" s="108"/>
      <c r="F41" s="108"/>
      <c r="G41" s="128"/>
      <c r="H41" s="128"/>
      <c r="I41" s="128"/>
    </row>
    <row r="42" spans="1:9" ht="16" x14ac:dyDescent="0.2">
      <c r="A42" s="118"/>
      <c r="B42" s="118"/>
      <c r="C42" s="119"/>
      <c r="D42" s="3"/>
      <c r="E42" s="3"/>
      <c r="F42" s="3"/>
      <c r="G42" s="3"/>
      <c r="H42" s="3"/>
      <c r="I42" s="3"/>
    </row>
    <row r="43" spans="1:9" ht="16" x14ac:dyDescent="0.2">
      <c r="A43" s="165" t="s">
        <v>162</v>
      </c>
      <c r="B43" s="165"/>
      <c r="C43" s="165"/>
      <c r="D43" s="165"/>
      <c r="E43" s="165"/>
      <c r="F43" s="165"/>
      <c r="G43" s="165"/>
      <c r="H43" s="165"/>
      <c r="I43" s="165"/>
    </row>
    <row r="44" spans="1:9" ht="17" x14ac:dyDescent="0.2">
      <c r="A44" s="127" t="s">
        <v>2</v>
      </c>
      <c r="B44" s="127" t="s">
        <v>164</v>
      </c>
      <c r="C44" s="127" t="s">
        <v>165</v>
      </c>
      <c r="D44" s="90" t="s">
        <v>30</v>
      </c>
      <c r="E44" s="90" t="s">
        <v>27</v>
      </c>
      <c r="F44" s="123" t="s">
        <v>5</v>
      </c>
      <c r="G44" s="123" t="s">
        <v>6</v>
      </c>
      <c r="H44" s="123" t="s">
        <v>29</v>
      </c>
      <c r="I44" s="123" t="s">
        <v>24</v>
      </c>
    </row>
    <row r="45" spans="1:9" ht="16" x14ac:dyDescent="0.2">
      <c r="A45" s="80">
        <v>0</v>
      </c>
      <c r="B45" s="80">
        <v>10275</v>
      </c>
      <c r="C45" s="120" t="s">
        <v>166</v>
      </c>
      <c r="D45" s="91">
        <v>0.1</v>
      </c>
      <c r="E45" s="92">
        <v>0</v>
      </c>
      <c r="F45" s="93" t="e">
        <f>IF($B$13&lt;=Table3[[#This Row],[but not over:]],$B$13,0)</f>
        <v>#VALUE!</v>
      </c>
      <c r="G45" s="94">
        <v>0.1</v>
      </c>
      <c r="H45" s="93" t="e">
        <f>Table37[[#This Row],[Amani''s Taxable Income (by bracket)]] * Table37[[#This Row],[Tax Rate on Bracket''s taxable income]]</f>
        <v>#VALUE!</v>
      </c>
      <c r="I45" s="124" t="e">
        <f>IF(Table3[[#This Row],[Amani''s Taxable Income (by bracket)]]=0,0,IF((Table3[[#This Row],[Amani''s Taxable Income (by bracket)]]+Table3[[#This Row],[If taxable income is over:]]+1)&gt;=Table3[[#This Row],[but not over:]],D46, Table3[[#This Row],[Tax Rate]]))</f>
        <v>#VALUE!</v>
      </c>
    </row>
    <row r="46" spans="1:9" ht="17" x14ac:dyDescent="0.2">
      <c r="A46" s="80">
        <v>10275</v>
      </c>
      <c r="B46" s="80">
        <v>41775</v>
      </c>
      <c r="C46" s="120" t="s">
        <v>173</v>
      </c>
      <c r="D46" s="91">
        <f>(MID(LEFT(C46,FIND("%",C46)-1),FIND("s",C46)+2,LEN(C46)))/100</f>
        <v>0.12</v>
      </c>
      <c r="E46" s="92" t="str">
        <f>LEFT(C46,SEARCH(" plus",C46)-1)</f>
        <v>$1,027.5</v>
      </c>
      <c r="F46" s="93">
        <f>IF(AND($B$13&gt;A46,$B$13&lt;=B46),$B$13-A46,0)</f>
        <v>0</v>
      </c>
      <c r="G46" s="94">
        <v>0.12</v>
      </c>
      <c r="H46" s="93">
        <f>IF(Table37[[#This Row],[Amani''s Taxable Income (by bracket)]]&gt;0,(Table37[[#This Row],[Amani''s Taxable Income (by bracket)]]*Table37[[#This Row],[Tax Rate on Bracket''s taxable income]])+Table37[[#This Row],[Cumulative Tax]],0)</f>
        <v>0</v>
      </c>
      <c r="I46" s="124" t="e">
        <f>IF(Table3[[#This Row],[Amani''s Taxable Income (by bracket)]]=0,0,IF((Table3[[#This Row],[Amani''s Taxable Income (by bracket)]]+Table3[[#This Row],[If taxable income is over:]]+1)&gt;=Table3[[#This Row],[but not over:]],D47,Table3[[#This Row],[Tax Rate]]))</f>
        <v>#VALUE!</v>
      </c>
    </row>
    <row r="47" spans="1:9" ht="17" x14ac:dyDescent="0.2">
      <c r="A47" s="80">
        <v>41775</v>
      </c>
      <c r="B47" s="80">
        <v>89075</v>
      </c>
      <c r="C47" s="120" t="s">
        <v>174</v>
      </c>
      <c r="D47" s="91">
        <f t="shared" ref="D47:D51" si="5">(MID(LEFT(C47,FIND("%",C47)-1),FIND("s",C47)+2,LEN(C47)))/100</f>
        <v>0.22</v>
      </c>
      <c r="E47" s="92" t="str">
        <f t="shared" ref="E47:E51" si="6">LEFT(C47,SEARCH(" plus",C47)-1)</f>
        <v>$4,807.5</v>
      </c>
      <c r="F47" s="93">
        <f t="shared" ref="F47:F51" si="7">IF(AND($B$13&gt;A47,$B$13&lt;=B47),$B$13-A47,0)</f>
        <v>47300</v>
      </c>
      <c r="G47" s="94">
        <v>0.22</v>
      </c>
      <c r="H47" s="93">
        <f>IF(Table37[[#This Row],[Amani''s Taxable Income (by bracket)]]&gt;0,(Table37[[#This Row],[Amani''s Taxable Income (by bracket)]]*Table37[[#This Row],[Tax Rate on Bracket''s taxable income]])+Table37[[#This Row],[Cumulative Tax]],0)</f>
        <v>15213.5</v>
      </c>
      <c r="I47" s="101" t="e">
        <f>IF(Table3[[#This Row],[Amani''s Taxable Income (by bracket)]]=0,0,IF((Table3[[#This Row],[Amani''s Taxable Income (by bracket)]]+Table3[[#This Row],[If taxable income is over:]]+1)&gt;=Table3[[#This Row],[but not over:]],D48,Table3[[#This Row],[Tax Rate]]))</f>
        <v>#VALUE!</v>
      </c>
    </row>
    <row r="48" spans="1:9" ht="17" x14ac:dyDescent="0.2">
      <c r="A48" s="80">
        <v>89075</v>
      </c>
      <c r="B48" s="80">
        <v>170050</v>
      </c>
      <c r="C48" s="120" t="s">
        <v>175</v>
      </c>
      <c r="D48" s="91">
        <f t="shared" si="5"/>
        <v>0.24</v>
      </c>
      <c r="E48" s="92" t="str">
        <f t="shared" si="6"/>
        <v>$15,213.5</v>
      </c>
      <c r="F48" s="93">
        <f t="shared" si="7"/>
        <v>0</v>
      </c>
      <c r="G48" s="94">
        <v>0.24</v>
      </c>
      <c r="H48" s="93">
        <f>IF(Table37[[#This Row],[Amani''s Taxable Income (by bracket)]]&gt;0,(Table37[[#This Row],[Amani''s Taxable Income (by bracket)]]*Table37[[#This Row],[Tax Rate on Bracket''s taxable income]])+Table37[[#This Row],[Cumulative Tax]],0)</f>
        <v>0</v>
      </c>
      <c r="I48" s="101" t="e">
        <f>IF(Table3[[#This Row],[Amani''s Taxable Income (by bracket)]]=0,0,IF((Table3[[#This Row],[Amani''s Taxable Income (by bracket)]]+Table3[[#This Row],[If taxable income is over:]]+1)&gt;=Table3[[#This Row],[but not over:]],D49,Table3[[#This Row],[Tax Rate]]))</f>
        <v>#VALUE!</v>
      </c>
    </row>
    <row r="49" spans="1:9" ht="17" x14ac:dyDescent="0.2">
      <c r="A49" s="80">
        <v>170050</v>
      </c>
      <c r="B49" s="80">
        <v>215950</v>
      </c>
      <c r="C49" s="120" t="s">
        <v>176</v>
      </c>
      <c r="D49" s="91">
        <f t="shared" si="5"/>
        <v>0.32</v>
      </c>
      <c r="E49" s="92" t="str">
        <f t="shared" si="6"/>
        <v>$34,647.5</v>
      </c>
      <c r="F49" s="93">
        <f t="shared" si="7"/>
        <v>0</v>
      </c>
      <c r="G49" s="94">
        <v>0.32</v>
      </c>
      <c r="H49" s="93">
        <f>IF(Table37[[#This Row],[Amani''s Taxable Income (by bracket)]]&gt;0,(Table37[[#This Row],[Amani''s Taxable Income (by bracket)]]*Table37[[#This Row],[Tax Rate on Bracket''s taxable income]])+Table37[[#This Row],[Cumulative Tax]],0)</f>
        <v>0</v>
      </c>
      <c r="I49" s="101" t="e">
        <f>IF(Table3[[#This Row],[Amani''s Taxable Income (by bracket)]]=0,0,IF((Table3[[#This Row],[Amani''s Taxable Income (by bracket)]]+Table3[[#This Row],[If taxable income is over:]]+1)&gt;=Table3[[#This Row],[but not over:]],D50,Table3[[#This Row],[Tax Rate]]))</f>
        <v>#VALUE!</v>
      </c>
    </row>
    <row r="50" spans="1:9" ht="17" x14ac:dyDescent="0.2">
      <c r="A50" s="80">
        <v>215950</v>
      </c>
      <c r="B50" s="80">
        <v>323925</v>
      </c>
      <c r="C50" s="120" t="s">
        <v>177</v>
      </c>
      <c r="D50" s="91">
        <f t="shared" si="5"/>
        <v>0.35</v>
      </c>
      <c r="E50" s="92" t="str">
        <f t="shared" si="6"/>
        <v>$49,335.5</v>
      </c>
      <c r="F50" s="93">
        <f t="shared" si="7"/>
        <v>0</v>
      </c>
      <c r="G50" s="94">
        <v>0.35</v>
      </c>
      <c r="H50" s="93">
        <f>IF(Table37[[#This Row],[Amani''s Taxable Income (by bracket)]]&gt;0,(Table37[[#This Row],[Amani''s Taxable Income (by bracket)]]*Table37[[#This Row],[Tax Rate on Bracket''s taxable income]])+Table37[[#This Row],[Cumulative Tax]],0)</f>
        <v>0</v>
      </c>
      <c r="I50" s="101" t="e">
        <f>IF(Table3[[#This Row],[Amani''s Taxable Income (by bracket)]]=0,0,IF((Table3[[#This Row],[Amani''s Taxable Income (by bracket)]]+Table3[[#This Row],[If taxable income is over:]]+1)&gt;=Table3[[#This Row],[but not over:]],D51,Table3[[#This Row],[Tax Rate]]))</f>
        <v>#VALUE!</v>
      </c>
    </row>
    <row r="51" spans="1:9" ht="17" x14ac:dyDescent="0.2">
      <c r="A51" s="80">
        <v>323925</v>
      </c>
      <c r="B51" s="80"/>
      <c r="C51" s="120" t="s">
        <v>178</v>
      </c>
      <c r="D51" s="91">
        <f t="shared" si="5"/>
        <v>0.37</v>
      </c>
      <c r="E51" s="92" t="str">
        <f t="shared" si="6"/>
        <v>$87,126.75</v>
      </c>
      <c r="F51" s="93">
        <f t="shared" si="7"/>
        <v>0</v>
      </c>
      <c r="G51" s="94">
        <v>0.37</v>
      </c>
      <c r="H51" s="93">
        <f>IF(Table37[[#This Row],[Amani''s Taxable Income (by bracket)]]&gt;0,(Table37[[#This Row],[Amani''s Taxable Income (by bracket)]]*Table37[[#This Row],[Tax Rate on Bracket''s taxable income]])+Table37[[#This Row],[Cumulative Tax]],0)</f>
        <v>0</v>
      </c>
      <c r="I51" s="125" t="e">
        <f>IF(Table3[[#This Row],[Amani''s Taxable Income (by bracket)]]=0,0,IF((Table3[[#This Row],[Amani''s Taxable Income (by bracket)]]+Table3[[#This Row],[If taxable income is over:]]+1)&gt;=Table3[[#This Row],[but not over:]],D52,Table3[[#This Row],[Tax Rate]]))</f>
        <v>#VALUE!</v>
      </c>
    </row>
    <row r="52" spans="1:9" ht="16" x14ac:dyDescent="0.2">
      <c r="A52" s="120"/>
      <c r="B52" s="120"/>
      <c r="C52" s="121"/>
      <c r="D52" s="90"/>
      <c r="E52" s="90"/>
      <c r="F52" s="93" t="e">
        <f>IF(F45&gt;0,F45,IF(F46&gt;0,F46+A46,IF(F47&gt;0,F47+A47,IF(F48&gt;0,F48+A48,IF(F49&gt;0,F49+A49,IF(F50&gt;0,F50+A50,IF(F51&gt;0,F51+A51,0)))))))</f>
        <v>#VALUE!</v>
      </c>
      <c r="G52" s="101"/>
      <c r="H52" s="126"/>
      <c r="I52" s="101"/>
    </row>
    <row r="53" spans="1:9" ht="16" x14ac:dyDescent="0.2">
      <c r="A53" s="124"/>
      <c r="B53" s="124"/>
      <c r="C53" s="124"/>
      <c r="D53" s="90"/>
      <c r="E53" s="90"/>
      <c r="F53" s="126"/>
      <c r="G53" s="101"/>
      <c r="H53" s="126" t="e">
        <f>SUM(H45:HI51)</f>
        <v>#VALUE!</v>
      </c>
      <c r="I53" s="122"/>
    </row>
    <row r="54" spans="1:9" ht="16" x14ac:dyDescent="0.2">
      <c r="A54" s="3"/>
      <c r="B54" s="3"/>
      <c r="C54" s="3"/>
      <c r="D54" s="3"/>
      <c r="E54" s="3"/>
      <c r="F54" s="3"/>
      <c r="G54" s="3"/>
      <c r="H54" s="3"/>
      <c r="I54" s="3"/>
    </row>
    <row r="69" spans="1:3" ht="16" x14ac:dyDescent="0.2">
      <c r="A69" s="118"/>
      <c r="B69" s="118"/>
      <c r="C69" s="119"/>
    </row>
  </sheetData>
  <mergeCells count="5">
    <mergeCell ref="A17:I17"/>
    <mergeCell ref="A43:I43"/>
    <mergeCell ref="A30:I30"/>
    <mergeCell ref="A4:I4"/>
    <mergeCell ref="A1:I1"/>
  </mergeCells>
  <phoneticPr fontId="3" type="noConversion"/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E0393-D614-D046-B656-D48EE9CBE3C8}">
  <dimension ref="A1:I22"/>
  <sheetViews>
    <sheetView workbookViewId="0">
      <selection activeCell="D22" sqref="A1:E22"/>
    </sheetView>
  </sheetViews>
  <sheetFormatPr baseColWidth="10" defaultRowHeight="15" x14ac:dyDescent="0.2"/>
  <cols>
    <col min="2" max="2" width="2.83203125" customWidth="1"/>
  </cols>
  <sheetData>
    <row r="1" spans="1:9" ht="16" x14ac:dyDescent="0.2">
      <c r="A1" s="169" t="s">
        <v>37</v>
      </c>
      <c r="B1" s="169"/>
      <c r="C1" s="169"/>
      <c r="D1" s="169"/>
      <c r="E1" s="169"/>
      <c r="F1" s="3"/>
      <c r="G1" s="3"/>
      <c r="H1" s="3"/>
      <c r="I1" s="3"/>
    </row>
    <row r="2" spans="1:9" ht="16" x14ac:dyDescent="0.2">
      <c r="A2" s="3">
        <f>'Input and Output Summary'!A5</f>
        <v>55000</v>
      </c>
      <c r="B2" s="5" t="s">
        <v>38</v>
      </c>
      <c r="C2" s="5"/>
      <c r="D2" s="5"/>
      <c r="E2" s="3"/>
      <c r="F2" s="3"/>
      <c r="G2" s="3"/>
      <c r="H2" s="3"/>
      <c r="I2" s="3"/>
    </row>
    <row r="3" spans="1:9" ht="17" thickBot="1" x14ac:dyDescent="0.25">
      <c r="A3" s="74">
        <f>'Tax Rate Schedule'!F13</f>
        <v>89075</v>
      </c>
      <c r="B3" s="5" t="s">
        <v>39</v>
      </c>
      <c r="C3" s="5"/>
      <c r="D3" s="5"/>
      <c r="E3" s="3"/>
      <c r="F3" s="3"/>
      <c r="G3" s="3"/>
      <c r="H3" s="3"/>
      <c r="I3" s="3"/>
    </row>
    <row r="4" spans="1:9" ht="17" thickBot="1" x14ac:dyDescent="0.25">
      <c r="A4" s="75">
        <f>A2-A3</f>
        <v>-34075</v>
      </c>
      <c r="B4" s="5" t="s">
        <v>40</v>
      </c>
      <c r="C4" s="5"/>
      <c r="D4" s="5"/>
      <c r="E4" s="3"/>
      <c r="F4" s="3"/>
      <c r="G4" s="3"/>
      <c r="H4" s="3"/>
      <c r="I4" s="3"/>
    </row>
    <row r="5" spans="1:9" ht="16" x14ac:dyDescent="0.2">
      <c r="A5" s="3">
        <v>0</v>
      </c>
      <c r="B5" s="5" t="s">
        <v>41</v>
      </c>
      <c r="C5" s="5"/>
      <c r="D5" s="5"/>
      <c r="E5" s="3"/>
      <c r="F5" s="3"/>
      <c r="G5" s="3"/>
      <c r="H5" s="3"/>
      <c r="I5" s="3"/>
    </row>
    <row r="6" spans="1:9" ht="16" x14ac:dyDescent="0.2">
      <c r="A6" s="3">
        <v>0</v>
      </c>
      <c r="B6" s="5"/>
      <c r="C6" s="5" t="s">
        <v>42</v>
      </c>
      <c r="D6" s="5"/>
      <c r="E6" s="3"/>
      <c r="F6" s="3"/>
      <c r="G6" s="3"/>
      <c r="H6" s="3"/>
      <c r="I6" s="3"/>
    </row>
    <row r="7" spans="1:9" ht="16" x14ac:dyDescent="0.2">
      <c r="A7" s="3">
        <v>0</v>
      </c>
      <c r="B7" s="5"/>
      <c r="C7" s="5" t="s">
        <v>43</v>
      </c>
      <c r="D7" s="5"/>
      <c r="E7" s="3"/>
      <c r="F7" s="3"/>
      <c r="G7" s="3"/>
      <c r="H7" s="3"/>
      <c r="I7" s="3"/>
    </row>
    <row r="8" spans="1:9" ht="16" x14ac:dyDescent="0.2">
      <c r="A8" s="3">
        <v>0</v>
      </c>
      <c r="B8" s="5" t="s">
        <v>52</v>
      </c>
      <c r="C8" s="5"/>
      <c r="D8" s="5"/>
      <c r="E8" s="3"/>
      <c r="F8" s="3"/>
      <c r="G8" s="3"/>
      <c r="H8" s="3"/>
      <c r="I8" s="3"/>
    </row>
    <row r="9" spans="1:9" ht="16" x14ac:dyDescent="0.2">
      <c r="A9" s="3">
        <v>0</v>
      </c>
      <c r="B9" s="5" t="s">
        <v>48</v>
      </c>
      <c r="C9" s="5"/>
      <c r="D9" s="5"/>
      <c r="E9" s="3"/>
      <c r="F9" s="3"/>
      <c r="G9" s="3"/>
      <c r="H9" s="3"/>
      <c r="I9" s="3"/>
    </row>
    <row r="10" spans="1:9" ht="16" x14ac:dyDescent="0.2">
      <c r="A10" s="3">
        <f>'Input and Output Summary'!A9</f>
        <v>42050</v>
      </c>
      <c r="B10" s="5" t="s">
        <v>15</v>
      </c>
      <c r="C10" s="5"/>
      <c r="D10" s="5"/>
      <c r="E10" s="3"/>
      <c r="F10" s="3"/>
      <c r="G10" s="3"/>
      <c r="H10" s="3"/>
      <c r="I10" s="3"/>
    </row>
    <row r="11" spans="1:9" ht="17" thickBot="1" x14ac:dyDescent="0.25">
      <c r="A11" s="76">
        <f>'Input and Output Summary'!A13</f>
        <v>0.22</v>
      </c>
      <c r="B11" s="5" t="s">
        <v>21</v>
      </c>
      <c r="C11" s="5"/>
      <c r="D11" s="5"/>
      <c r="E11" s="3"/>
      <c r="F11" s="3"/>
      <c r="G11" s="3"/>
      <c r="H11" s="3"/>
      <c r="I11" s="3"/>
    </row>
    <row r="12" spans="1:9" ht="17" thickBot="1" x14ac:dyDescent="0.25">
      <c r="A12" s="4">
        <f>A10*A11</f>
        <v>9251</v>
      </c>
      <c r="B12" s="5" t="s">
        <v>44</v>
      </c>
      <c r="C12" s="6"/>
      <c r="D12" s="6"/>
      <c r="E12" s="3"/>
      <c r="F12" s="3"/>
      <c r="G12" s="3"/>
      <c r="H12" s="3"/>
      <c r="I12" s="3"/>
    </row>
    <row r="13" spans="1:9" ht="17" thickBot="1" x14ac:dyDescent="0.25">
      <c r="A13" s="3">
        <v>0</v>
      </c>
      <c r="B13" s="5" t="s">
        <v>47</v>
      </c>
      <c r="C13" s="5"/>
      <c r="D13" s="5"/>
      <c r="E13" s="3"/>
      <c r="F13" s="3"/>
      <c r="G13" s="3"/>
      <c r="H13" s="3"/>
      <c r="I13" s="3"/>
    </row>
    <row r="14" spans="1:9" ht="17" thickBot="1" x14ac:dyDescent="0.25">
      <c r="A14" s="4">
        <f>A12-A13</f>
        <v>9251</v>
      </c>
      <c r="B14" s="5" t="s">
        <v>46</v>
      </c>
      <c r="C14" s="5"/>
      <c r="D14" s="5"/>
      <c r="E14" s="3"/>
      <c r="F14" s="3"/>
      <c r="G14" s="3"/>
      <c r="H14" s="3"/>
      <c r="I14" s="3"/>
    </row>
    <row r="15" spans="1:9" ht="16" x14ac:dyDescent="0.2">
      <c r="A15" s="3">
        <v>0</v>
      </c>
      <c r="B15" s="5" t="s">
        <v>45</v>
      </c>
      <c r="C15" s="5"/>
      <c r="D15" s="5"/>
      <c r="E15" s="3"/>
      <c r="F15" s="3"/>
      <c r="G15" s="3"/>
      <c r="H15" s="3"/>
      <c r="I15" s="3"/>
    </row>
    <row r="16" spans="1:9" ht="16" x14ac:dyDescent="0.2">
      <c r="A16" s="3">
        <f>'Input and Output Summary'!A11</f>
        <v>0</v>
      </c>
      <c r="B16" s="5" t="s">
        <v>51</v>
      </c>
      <c r="C16" s="5"/>
      <c r="D16" s="5"/>
      <c r="E16" s="3"/>
      <c r="F16" s="3"/>
      <c r="G16" s="3"/>
      <c r="H16" s="3"/>
      <c r="I16" s="3"/>
    </row>
    <row r="17" spans="1:9" ht="17" thickBot="1" x14ac:dyDescent="0.25">
      <c r="A17" s="3">
        <v>0</v>
      </c>
      <c r="B17" s="5" t="s">
        <v>49</v>
      </c>
      <c r="C17" s="5"/>
      <c r="D17" s="5"/>
      <c r="E17" s="3"/>
      <c r="F17" s="3"/>
      <c r="G17" s="3"/>
      <c r="H17" s="3"/>
      <c r="I17" s="3"/>
    </row>
    <row r="18" spans="1:9" ht="17" thickBot="1" x14ac:dyDescent="0.25">
      <c r="A18" s="4">
        <f>A14-A15-A16-A17</f>
        <v>9251</v>
      </c>
      <c r="B18" s="5" t="s">
        <v>50</v>
      </c>
      <c r="C18" s="5"/>
      <c r="D18" s="5"/>
      <c r="E18" s="3"/>
      <c r="F18" s="3"/>
      <c r="G18" s="3"/>
      <c r="H18" s="3"/>
      <c r="I18" s="3"/>
    </row>
    <row r="19" spans="1:9" ht="16" x14ac:dyDescent="0.2">
      <c r="A19" s="3"/>
      <c r="B19" s="5"/>
      <c r="C19" s="5"/>
      <c r="D19" s="5"/>
      <c r="E19" s="3"/>
      <c r="F19" s="3"/>
      <c r="G19" s="3"/>
      <c r="H19" s="3"/>
      <c r="I19" s="3"/>
    </row>
    <row r="20" spans="1:9" ht="16" x14ac:dyDescent="0.2">
      <c r="A20" s="76">
        <f>'Input and Output Summary'!A15</f>
        <v>0</v>
      </c>
      <c r="B20" s="5" t="s">
        <v>24</v>
      </c>
      <c r="C20" s="5"/>
      <c r="D20" s="5"/>
      <c r="E20" s="3"/>
      <c r="F20" s="3"/>
      <c r="G20" s="3"/>
      <c r="H20" s="3"/>
      <c r="I20" s="3"/>
    </row>
    <row r="21" spans="1:9" ht="16" x14ac:dyDescent="0.2">
      <c r="A21" s="76">
        <f>'Input and Output Summary'!A17</f>
        <v>0.17079696884647769</v>
      </c>
      <c r="B21" s="5" t="s">
        <v>23</v>
      </c>
      <c r="C21" s="5"/>
      <c r="D21" s="5"/>
      <c r="E21" s="3"/>
      <c r="F21" s="3"/>
      <c r="G21" s="3"/>
      <c r="H21" s="3"/>
      <c r="I21" s="3"/>
    </row>
    <row r="22" spans="1:9" ht="16" x14ac:dyDescent="0.2">
      <c r="A22" s="76">
        <f>'Input and Output Summary'!A19</f>
        <v>0.27661345454545455</v>
      </c>
      <c r="B22" s="5" t="s">
        <v>22</v>
      </c>
      <c r="C22" s="5"/>
      <c r="D22" s="5"/>
      <c r="E22" s="3"/>
      <c r="F22" s="3"/>
      <c r="G22" s="3"/>
      <c r="H22" s="3"/>
      <c r="I22" s="3"/>
    </row>
  </sheetData>
  <mergeCells count="1">
    <mergeCell ref="A1:E1"/>
  </mergeCell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8FDE0-3C64-914A-BCD0-90125FA0B8AD}">
  <dimension ref="A1:G5"/>
  <sheetViews>
    <sheetView workbookViewId="0">
      <selection activeCell="F1" sqref="A1:F1"/>
    </sheetView>
  </sheetViews>
  <sheetFormatPr baseColWidth="10" defaultRowHeight="15" x14ac:dyDescent="0.2"/>
  <cols>
    <col min="2" max="2" width="20.83203125" customWidth="1"/>
    <col min="3" max="3" width="23.6640625" customWidth="1"/>
    <col min="4" max="4" width="15" customWidth="1"/>
    <col min="5" max="5" width="19" customWidth="1"/>
    <col min="6" max="6" width="17.83203125" customWidth="1"/>
  </cols>
  <sheetData>
    <row r="1" spans="1:7" ht="16" x14ac:dyDescent="0.2">
      <c r="A1" s="145" t="s">
        <v>53</v>
      </c>
      <c r="B1" s="146" t="s">
        <v>54</v>
      </c>
      <c r="C1" s="146" t="s">
        <v>55</v>
      </c>
      <c r="D1" s="146" t="s">
        <v>1</v>
      </c>
      <c r="E1" s="146" t="s">
        <v>56</v>
      </c>
      <c r="F1" s="147" t="s">
        <v>57</v>
      </c>
      <c r="G1" s="3"/>
    </row>
    <row r="2" spans="1:7" ht="16" x14ac:dyDescent="0.2">
      <c r="A2" s="157">
        <v>0</v>
      </c>
      <c r="B2" s="78" t="s">
        <v>64</v>
      </c>
      <c r="C2" s="78" t="s">
        <v>69</v>
      </c>
      <c r="D2" s="78" t="s">
        <v>69</v>
      </c>
      <c r="E2" s="78" t="s">
        <v>63</v>
      </c>
      <c r="F2" s="158" t="s">
        <v>59</v>
      </c>
      <c r="G2" s="3"/>
    </row>
    <row r="3" spans="1:7" ht="16" x14ac:dyDescent="0.2">
      <c r="A3" s="157">
        <v>0.15</v>
      </c>
      <c r="B3" s="78" t="s">
        <v>65</v>
      </c>
      <c r="C3" s="78" t="s">
        <v>68</v>
      </c>
      <c r="D3" s="78" t="s">
        <v>68</v>
      </c>
      <c r="E3" s="78" t="s">
        <v>62</v>
      </c>
      <c r="F3" s="158" t="s">
        <v>58</v>
      </c>
      <c r="G3" s="3"/>
    </row>
    <row r="4" spans="1:7" ht="16" x14ac:dyDescent="0.2">
      <c r="A4" s="159">
        <v>0.2</v>
      </c>
      <c r="B4" s="160" t="s">
        <v>66</v>
      </c>
      <c r="C4" s="160" t="s">
        <v>67</v>
      </c>
      <c r="D4" s="160" t="s">
        <v>67</v>
      </c>
      <c r="E4" s="160" t="s">
        <v>61</v>
      </c>
      <c r="F4" s="161" t="s">
        <v>60</v>
      </c>
      <c r="G4" s="3"/>
    </row>
    <row r="5" spans="1:7" ht="16" x14ac:dyDescent="0.2">
      <c r="A5" s="3"/>
      <c r="B5" s="3"/>
      <c r="C5" s="3"/>
      <c r="D5" s="3"/>
      <c r="E5" s="3"/>
      <c r="F5" s="3"/>
      <c r="G5" s="3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265A8-FE92-F84D-A659-B949D91E431D}">
  <dimension ref="A1:E17"/>
  <sheetViews>
    <sheetView workbookViewId="0">
      <selection activeCell="B16" sqref="A15:B16"/>
    </sheetView>
  </sheetViews>
  <sheetFormatPr baseColWidth="10" defaultRowHeight="15" x14ac:dyDescent="0.2"/>
  <cols>
    <col min="1" max="1" width="29.1640625" customWidth="1"/>
    <col min="2" max="2" width="15" customWidth="1"/>
    <col min="3" max="3" width="14.5" customWidth="1"/>
  </cols>
  <sheetData>
    <row r="1" spans="1:5" ht="16" x14ac:dyDescent="0.2">
      <c r="A1" s="3" t="s">
        <v>75</v>
      </c>
      <c r="B1" s="3"/>
      <c r="C1" s="3"/>
      <c r="D1" s="3"/>
      <c r="E1" s="3"/>
    </row>
    <row r="2" spans="1:5" ht="16" x14ac:dyDescent="0.2">
      <c r="A2" s="145" t="s">
        <v>17</v>
      </c>
      <c r="B2" s="146" t="s">
        <v>70</v>
      </c>
      <c r="C2" s="147" t="s">
        <v>71</v>
      </c>
      <c r="D2" s="3"/>
      <c r="E2" s="3"/>
    </row>
    <row r="3" spans="1:5" ht="16" x14ac:dyDescent="0.2">
      <c r="A3" s="148" t="s">
        <v>54</v>
      </c>
      <c r="B3" s="80">
        <v>25100</v>
      </c>
      <c r="C3" s="149">
        <v>25900</v>
      </c>
      <c r="D3" s="3"/>
      <c r="E3" s="3"/>
    </row>
    <row r="4" spans="1:5" ht="16" x14ac:dyDescent="0.2">
      <c r="A4" s="148" t="s">
        <v>72</v>
      </c>
      <c r="B4" s="80">
        <v>25100</v>
      </c>
      <c r="C4" s="149">
        <v>25900</v>
      </c>
      <c r="D4" s="3"/>
      <c r="E4" s="3"/>
    </row>
    <row r="5" spans="1:5" ht="16" x14ac:dyDescent="0.2">
      <c r="A5" s="148" t="s">
        <v>73</v>
      </c>
      <c r="B5" s="80">
        <v>12550</v>
      </c>
      <c r="C5" s="149">
        <v>12950</v>
      </c>
      <c r="D5" s="3"/>
      <c r="E5" s="3"/>
    </row>
    <row r="6" spans="1:5" ht="16" x14ac:dyDescent="0.2">
      <c r="A6" s="148" t="s">
        <v>74</v>
      </c>
      <c r="B6" s="80">
        <v>18800</v>
      </c>
      <c r="C6" s="149">
        <v>19400</v>
      </c>
      <c r="D6" s="3"/>
      <c r="E6" s="3"/>
    </row>
    <row r="7" spans="1:5" ht="16" x14ac:dyDescent="0.2">
      <c r="A7" s="150" t="s">
        <v>1</v>
      </c>
      <c r="B7" s="151">
        <v>12550</v>
      </c>
      <c r="C7" s="152">
        <v>12950</v>
      </c>
      <c r="D7" s="3"/>
      <c r="E7" s="3"/>
    </row>
    <row r="8" spans="1:5" ht="16" x14ac:dyDescent="0.2">
      <c r="A8" s="3"/>
      <c r="B8" s="3"/>
      <c r="C8" s="3"/>
      <c r="D8" s="3"/>
      <c r="E8" s="3"/>
    </row>
    <row r="9" spans="1:5" ht="16" x14ac:dyDescent="0.2">
      <c r="A9" s="3" t="s">
        <v>76</v>
      </c>
      <c r="B9" s="3"/>
      <c r="C9" s="3"/>
      <c r="D9" s="3"/>
      <c r="E9" s="3"/>
    </row>
    <row r="10" spans="1:5" ht="16" x14ac:dyDescent="0.2">
      <c r="A10" s="145" t="s">
        <v>17</v>
      </c>
      <c r="B10" s="146" t="s">
        <v>70</v>
      </c>
      <c r="C10" s="146" t="s">
        <v>71</v>
      </c>
      <c r="D10" s="147" t="s">
        <v>28</v>
      </c>
      <c r="E10" s="3"/>
    </row>
    <row r="11" spans="1:5" ht="16" x14ac:dyDescent="0.2">
      <c r="A11" s="148" t="s">
        <v>77</v>
      </c>
      <c r="B11" s="80">
        <v>1350</v>
      </c>
      <c r="C11" s="80">
        <v>1400</v>
      </c>
      <c r="D11" s="153"/>
      <c r="E11" s="3"/>
    </row>
    <row r="12" spans="1:5" ht="16" x14ac:dyDescent="0.2">
      <c r="A12" s="150" t="s">
        <v>78</v>
      </c>
      <c r="B12" s="151">
        <v>1700</v>
      </c>
      <c r="C12" s="151">
        <v>1750</v>
      </c>
      <c r="D12" s="154"/>
      <c r="E12" s="3"/>
    </row>
    <row r="13" spans="1:5" ht="16" x14ac:dyDescent="0.2">
      <c r="A13" s="3"/>
      <c r="B13" s="3"/>
      <c r="C13" s="3"/>
      <c r="D13" s="3"/>
      <c r="E13" s="3"/>
    </row>
    <row r="14" spans="1:5" ht="16" x14ac:dyDescent="0.2">
      <c r="A14" s="3" t="s">
        <v>79</v>
      </c>
      <c r="B14" s="3"/>
      <c r="C14" s="3"/>
      <c r="D14" s="3"/>
      <c r="E14" s="3"/>
    </row>
    <row r="15" spans="1:5" ht="16" x14ac:dyDescent="0.2">
      <c r="A15" s="145" t="s">
        <v>80</v>
      </c>
      <c r="B15" s="147" t="s">
        <v>81</v>
      </c>
      <c r="C15" s="7"/>
      <c r="D15" s="3"/>
      <c r="E15" s="3"/>
    </row>
    <row r="16" spans="1:5" ht="16" x14ac:dyDescent="0.2">
      <c r="A16" s="155">
        <v>4300</v>
      </c>
      <c r="B16" s="156">
        <v>4400</v>
      </c>
      <c r="C16" s="7"/>
      <c r="D16" s="3"/>
      <c r="E16" s="3"/>
    </row>
    <row r="17" spans="1:3" x14ac:dyDescent="0.2">
      <c r="A17" s="2"/>
      <c r="B17" s="2"/>
      <c r="C17" s="2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7D479-59AC-9C47-832A-775CEEAC7CA4}">
  <sheetPr>
    <tabColor theme="4"/>
    <pageSetUpPr autoPageBreaks="0" fitToPage="1"/>
  </sheetPr>
  <dimension ref="A1:J81"/>
  <sheetViews>
    <sheetView showGridLines="0" zoomScale="70" zoomScaleNormal="70" zoomScaleSheetLayoutView="30" workbookViewId="0">
      <selection activeCell="C66" sqref="C66"/>
    </sheetView>
  </sheetViews>
  <sheetFormatPr baseColWidth="10" defaultColWidth="7.33203125" defaultRowHeight="14" x14ac:dyDescent="0.2"/>
  <cols>
    <col min="1" max="1" width="1.1640625" style="12" customWidth="1"/>
    <col min="2" max="2" width="25.5" style="13" customWidth="1"/>
    <col min="3" max="5" width="17.1640625" style="13" customWidth="1"/>
    <col min="6" max="6" width="13" style="13" customWidth="1"/>
    <col min="7" max="7" width="25.5" style="13" customWidth="1"/>
    <col min="8" max="10" width="17.1640625" style="13" customWidth="1"/>
    <col min="11" max="11" width="2.1640625" style="13" customWidth="1"/>
    <col min="12" max="16384" width="7.33203125" style="13"/>
  </cols>
  <sheetData>
    <row r="1" spans="1:10" s="9" customFormat="1" ht="20" customHeight="1" x14ac:dyDescent="0.2">
      <c r="A1" s="8"/>
    </row>
    <row r="2" spans="1:10" s="9" customFormat="1" ht="95" customHeight="1" x14ac:dyDescent="0.35">
      <c r="A2" s="10"/>
      <c r="B2" s="171" t="s">
        <v>82</v>
      </c>
      <c r="C2" s="171"/>
      <c r="D2" s="171"/>
      <c r="E2" s="171"/>
      <c r="F2" s="171"/>
      <c r="G2" s="171"/>
      <c r="H2" s="171"/>
      <c r="I2" s="11"/>
      <c r="J2" s="11"/>
    </row>
    <row r="3" spans="1:10" ht="15" customHeight="1" x14ac:dyDescent="0.2"/>
    <row r="4" spans="1:10" ht="30" customHeight="1" x14ac:dyDescent="0.2">
      <c r="B4" s="172" t="s">
        <v>83</v>
      </c>
      <c r="C4" s="173"/>
      <c r="D4" s="14"/>
      <c r="E4" s="174" t="s">
        <v>84</v>
      </c>
      <c r="F4" s="174"/>
      <c r="G4" s="174"/>
      <c r="H4" s="175">
        <f>C7-J73</f>
        <v>307.5</v>
      </c>
    </row>
    <row r="5" spans="1:10" ht="30" customHeight="1" x14ac:dyDescent="0.2">
      <c r="B5" s="15" t="s">
        <v>85</v>
      </c>
      <c r="C5" s="16">
        <v>5400</v>
      </c>
      <c r="E5" s="174"/>
      <c r="F5" s="174"/>
      <c r="G5" s="174"/>
      <c r="H5" s="175"/>
      <c r="I5" s="17"/>
    </row>
    <row r="6" spans="1:10" ht="30" customHeight="1" x14ac:dyDescent="0.2">
      <c r="B6" s="18" t="s">
        <v>86</v>
      </c>
      <c r="C6" s="19"/>
      <c r="E6" s="176" t="s">
        <v>87</v>
      </c>
      <c r="F6" s="176"/>
      <c r="G6" s="176"/>
      <c r="H6" s="177">
        <f>C12-J75</f>
        <v>0</v>
      </c>
      <c r="I6" s="17"/>
    </row>
    <row r="7" spans="1:10" ht="30" customHeight="1" x14ac:dyDescent="0.2">
      <c r="B7" s="20" t="s">
        <v>88</v>
      </c>
      <c r="C7" s="21">
        <f>SUM(C5:C6)</f>
        <v>5400</v>
      </c>
      <c r="E7" s="176"/>
      <c r="F7" s="176"/>
      <c r="G7" s="176"/>
      <c r="H7" s="177"/>
      <c r="I7" s="17"/>
    </row>
    <row r="8" spans="1:10" ht="30" customHeight="1" x14ac:dyDescent="0.2">
      <c r="E8" s="178" t="s">
        <v>89</v>
      </c>
      <c r="F8" s="178"/>
      <c r="G8" s="178"/>
      <c r="H8" s="179">
        <f>H6-H4</f>
        <v>-307.5</v>
      </c>
      <c r="I8" s="17"/>
    </row>
    <row r="9" spans="1:10" ht="30" customHeight="1" x14ac:dyDescent="0.2">
      <c r="B9" s="172" t="s">
        <v>90</v>
      </c>
      <c r="C9" s="180"/>
      <c r="D9" s="14"/>
      <c r="E9" s="178"/>
      <c r="F9" s="178"/>
      <c r="G9" s="178"/>
      <c r="H9" s="179"/>
      <c r="I9" s="22"/>
    </row>
    <row r="10" spans="1:10" ht="30" customHeight="1" x14ac:dyDescent="0.2">
      <c r="B10" s="18" t="s">
        <v>85</v>
      </c>
      <c r="C10" s="19"/>
      <c r="I10" s="17"/>
    </row>
    <row r="11" spans="1:10" ht="30" customHeight="1" x14ac:dyDescent="0.2">
      <c r="B11" s="23" t="s">
        <v>86</v>
      </c>
      <c r="C11" s="24"/>
      <c r="E11" s="17"/>
      <c r="H11" s="25"/>
      <c r="I11" s="17"/>
    </row>
    <row r="12" spans="1:10" ht="30" customHeight="1" x14ac:dyDescent="0.2">
      <c r="B12" s="20" t="s">
        <v>88</v>
      </c>
      <c r="C12" s="21">
        <f>SUM(C10:C11)</f>
        <v>0</v>
      </c>
    </row>
    <row r="13" spans="1:10" ht="38" customHeight="1" x14ac:dyDescent="0.2">
      <c r="B13" s="26"/>
      <c r="C13" s="27"/>
    </row>
    <row r="14" spans="1:10" s="32" customFormat="1" ht="30" customHeight="1" x14ac:dyDescent="0.3">
      <c r="A14" s="28"/>
      <c r="B14" s="29" t="s">
        <v>91</v>
      </c>
      <c r="C14" s="30"/>
      <c r="D14" s="31"/>
      <c r="E14" s="31"/>
      <c r="G14" s="33" t="s">
        <v>92</v>
      </c>
      <c r="H14" s="30"/>
      <c r="I14" s="30"/>
      <c r="J14" s="30"/>
    </row>
    <row r="15" spans="1:10" ht="48" customHeight="1" x14ac:dyDescent="0.2">
      <c r="B15" s="34" t="s">
        <v>93</v>
      </c>
      <c r="C15" s="35" t="s">
        <v>94</v>
      </c>
      <c r="D15" s="35" t="s">
        <v>95</v>
      </c>
      <c r="E15" s="36" t="s">
        <v>96</v>
      </c>
      <c r="F15" s="37"/>
      <c r="G15" s="38" t="s">
        <v>93</v>
      </c>
      <c r="H15" s="39" t="s">
        <v>97</v>
      </c>
      <c r="I15" s="39" t="s">
        <v>95</v>
      </c>
      <c r="J15" s="40" t="s">
        <v>96</v>
      </c>
    </row>
    <row r="16" spans="1:10" ht="30" customHeight="1" x14ac:dyDescent="0.2">
      <c r="B16" s="41" t="s">
        <v>98</v>
      </c>
      <c r="C16" s="42">
        <v>1900</v>
      </c>
      <c r="D16" s="42"/>
      <c r="E16" s="42">
        <f>Housing[[#This Row],[Projected
cost]]-Housing[[#This Row],[Actual 
cost]]</f>
        <v>1900</v>
      </c>
      <c r="F16" s="37"/>
      <c r="G16" s="43" t="s">
        <v>99</v>
      </c>
      <c r="H16" s="44"/>
      <c r="I16" s="44"/>
      <c r="J16" s="44">
        <f>Entertainment[[#This Row],[Projected 
cost]]-Entertainment[[#This Row],[Actual 
cost]]</f>
        <v>0</v>
      </c>
    </row>
    <row r="17" spans="1:10" ht="30" customHeight="1" x14ac:dyDescent="0.2">
      <c r="B17" s="41" t="s">
        <v>100</v>
      </c>
      <c r="C17" s="42">
        <v>75</v>
      </c>
      <c r="D17" s="42"/>
      <c r="E17" s="42">
        <f>Housing[[#This Row],[Projected
cost]]-Housing[[#This Row],[Actual 
cost]]</f>
        <v>75</v>
      </c>
      <c r="F17" s="37"/>
      <c r="G17" s="43" t="s">
        <v>101</v>
      </c>
      <c r="H17" s="44"/>
      <c r="I17" s="44"/>
      <c r="J17" s="44">
        <f>Entertainment[[#This Row],[Projected 
cost]]-Entertainment[[#This Row],[Actual 
cost]]</f>
        <v>0</v>
      </c>
    </row>
    <row r="18" spans="1:10" ht="30" customHeight="1" x14ac:dyDescent="0.2">
      <c r="B18" s="41" t="s">
        <v>102</v>
      </c>
      <c r="C18" s="42">
        <v>85</v>
      </c>
      <c r="D18" s="42"/>
      <c r="E18" s="42">
        <f>Housing[[#This Row],[Projected
cost]]-Housing[[#This Row],[Actual 
cost]]</f>
        <v>85</v>
      </c>
      <c r="F18" s="37"/>
      <c r="G18" s="43" t="s">
        <v>103</v>
      </c>
      <c r="H18" s="44"/>
      <c r="I18" s="44"/>
      <c r="J18" s="44">
        <f>Entertainment[[#This Row],[Projected 
cost]]-Entertainment[[#This Row],[Actual 
cost]]</f>
        <v>0</v>
      </c>
    </row>
    <row r="19" spans="1:10" ht="30" customHeight="1" x14ac:dyDescent="0.2">
      <c r="B19" s="41" t="s">
        <v>104</v>
      </c>
      <c r="C19" s="42"/>
      <c r="D19" s="42"/>
      <c r="E19" s="42">
        <f>Housing[[#This Row],[Projected
cost]]-Housing[[#This Row],[Actual 
cost]]</f>
        <v>0</v>
      </c>
      <c r="F19" s="37"/>
      <c r="G19" s="43" t="s">
        <v>105</v>
      </c>
      <c r="H19" s="44"/>
      <c r="I19" s="44"/>
      <c r="J19" s="44">
        <f>Entertainment[[#This Row],[Projected 
cost]]-Entertainment[[#This Row],[Actual 
cost]]</f>
        <v>0</v>
      </c>
    </row>
    <row r="20" spans="1:10" ht="30" customHeight="1" x14ac:dyDescent="0.2">
      <c r="B20" s="41" t="s">
        <v>106</v>
      </c>
      <c r="C20" s="42"/>
      <c r="D20" s="42"/>
      <c r="E20" s="42">
        <f>Housing[[#This Row],[Projected
cost]]-Housing[[#This Row],[Actual 
cost]]</f>
        <v>0</v>
      </c>
      <c r="F20" s="37"/>
      <c r="G20" s="43" t="s">
        <v>107</v>
      </c>
      <c r="H20" s="44"/>
      <c r="I20" s="44"/>
      <c r="J20" s="44">
        <f>Entertainment[[#This Row],[Projected 
cost]]-Entertainment[[#This Row],[Actual 
cost]]</f>
        <v>0</v>
      </c>
    </row>
    <row r="21" spans="1:10" ht="30" customHeight="1" x14ac:dyDescent="0.2">
      <c r="B21" s="41" t="s">
        <v>108</v>
      </c>
      <c r="C21" s="42">
        <v>55</v>
      </c>
      <c r="D21" s="42"/>
      <c r="E21" s="42">
        <f>Housing[[#This Row],[Projected
cost]]-Housing[[#This Row],[Actual 
cost]]</f>
        <v>55</v>
      </c>
      <c r="F21" s="37"/>
      <c r="G21" s="43" t="s">
        <v>109</v>
      </c>
      <c r="H21" s="44"/>
      <c r="I21" s="44"/>
      <c r="J21" s="44">
        <f>Entertainment[[#This Row],[Projected 
cost]]-Entertainment[[#This Row],[Actual 
cost]]</f>
        <v>0</v>
      </c>
    </row>
    <row r="22" spans="1:10" ht="30" customHeight="1" x14ac:dyDescent="0.2">
      <c r="B22" s="41" t="s">
        <v>110</v>
      </c>
      <c r="C22" s="42"/>
      <c r="D22" s="42"/>
      <c r="E22" s="42">
        <f>Housing[[#This Row],[Projected
cost]]-Housing[[#This Row],[Actual 
cost]]</f>
        <v>0</v>
      </c>
      <c r="F22" s="37"/>
      <c r="G22" s="43" t="s">
        <v>111</v>
      </c>
      <c r="H22" s="44">
        <v>25</v>
      </c>
      <c r="I22" s="44"/>
      <c r="J22" s="44">
        <f>Entertainment[[#This Row],[Projected 
cost]]-Entertainment[[#This Row],[Actual 
cost]]</f>
        <v>25</v>
      </c>
    </row>
    <row r="23" spans="1:10" ht="30" customHeight="1" x14ac:dyDescent="0.2">
      <c r="B23" s="41" t="s">
        <v>112</v>
      </c>
      <c r="C23" s="42"/>
      <c r="D23" s="42"/>
      <c r="E23" s="42">
        <f>Housing[[#This Row],[Projected
cost]]-Housing[[#This Row],[Actual 
cost]]</f>
        <v>0</v>
      </c>
      <c r="F23" s="37"/>
      <c r="G23" s="43" t="s">
        <v>111</v>
      </c>
      <c r="H23" s="44">
        <v>120</v>
      </c>
      <c r="I23" s="44"/>
      <c r="J23" s="44">
        <f>Entertainment[[#This Row],[Projected 
cost]]-Entertainment[[#This Row],[Actual 
cost]]</f>
        <v>120</v>
      </c>
    </row>
    <row r="24" spans="1:10" ht="30" customHeight="1" x14ac:dyDescent="0.2">
      <c r="B24" s="41" t="s">
        <v>113</v>
      </c>
      <c r="C24" s="42"/>
      <c r="D24" s="42"/>
      <c r="E24" s="42">
        <f>Housing[[#This Row],[Projected
cost]]-Housing[[#This Row],[Actual 
cost]]</f>
        <v>0</v>
      </c>
      <c r="F24" s="37"/>
      <c r="G24" s="43" t="s">
        <v>111</v>
      </c>
      <c r="H24" s="44"/>
      <c r="I24" s="44"/>
      <c r="J24" s="44">
        <f>Entertainment[[#This Row],[Projected 
cost]]-Entertainment[[#This Row],[Actual 
cost]]</f>
        <v>0</v>
      </c>
    </row>
    <row r="25" spans="1:10" ht="30" customHeight="1" x14ac:dyDescent="0.2">
      <c r="B25" s="41" t="s">
        <v>111</v>
      </c>
      <c r="C25" s="42"/>
      <c r="D25" s="42"/>
      <c r="E25" s="42">
        <f>Housing[[#This Row],[Projected
cost]]-Housing[[#This Row],[Actual 
cost]]</f>
        <v>0</v>
      </c>
      <c r="F25" s="37"/>
      <c r="G25" s="45" t="s">
        <v>114</v>
      </c>
      <c r="H25" s="46"/>
      <c r="I25" s="46"/>
      <c r="J25" s="47">
        <f>SUBTOTAL(109,Entertainment[Difference])</f>
        <v>145</v>
      </c>
    </row>
    <row r="26" spans="1:10" ht="30" customHeight="1" x14ac:dyDescent="0.2">
      <c r="B26" s="48" t="s">
        <v>114</v>
      </c>
      <c r="C26" s="49"/>
      <c r="D26" s="49"/>
      <c r="E26" s="42">
        <f>SUBTOTAL(109,Housing[Difference])</f>
        <v>2115</v>
      </c>
      <c r="F26" s="37"/>
      <c r="G26" s="50"/>
      <c r="H26" s="50"/>
      <c r="I26" s="50"/>
      <c r="J26" s="50"/>
    </row>
    <row r="27" spans="1:10" ht="38" customHeight="1" x14ac:dyDescent="0.2">
      <c r="B27" s="51"/>
      <c r="C27" s="52"/>
      <c r="D27" s="52"/>
      <c r="E27" s="52"/>
      <c r="F27" s="37"/>
      <c r="G27" s="50"/>
      <c r="H27" s="50"/>
      <c r="I27" s="50"/>
      <c r="J27" s="50"/>
    </row>
    <row r="28" spans="1:10" s="32" customFormat="1" ht="30" customHeight="1" x14ac:dyDescent="0.2">
      <c r="A28" s="53"/>
      <c r="B28" s="181" t="s">
        <v>115</v>
      </c>
      <c r="C28" s="182"/>
      <c r="D28" s="182"/>
      <c r="E28" s="182"/>
      <c r="F28" s="54"/>
      <c r="G28" s="183" t="s">
        <v>116</v>
      </c>
      <c r="H28" s="183"/>
      <c r="I28" s="183"/>
      <c r="J28" s="183"/>
    </row>
    <row r="29" spans="1:10" ht="48" customHeight="1" x14ac:dyDescent="0.2">
      <c r="B29" s="55" t="s">
        <v>93</v>
      </c>
      <c r="C29" s="39" t="s">
        <v>97</v>
      </c>
      <c r="D29" s="39" t="s">
        <v>95</v>
      </c>
      <c r="E29" s="40" t="s">
        <v>96</v>
      </c>
      <c r="F29" s="37"/>
      <c r="G29" s="56" t="s">
        <v>93</v>
      </c>
      <c r="H29" s="39" t="s">
        <v>97</v>
      </c>
      <c r="I29" s="39" t="s">
        <v>95</v>
      </c>
      <c r="J29" s="40" t="s">
        <v>96</v>
      </c>
    </row>
    <row r="30" spans="1:10" ht="30" customHeight="1" x14ac:dyDescent="0.2">
      <c r="B30" s="43" t="s">
        <v>117</v>
      </c>
      <c r="C30" s="44"/>
      <c r="D30" s="44"/>
      <c r="E30" s="44">
        <f>Transportation[[#This Row],[Projected 
cost]]-Transportation[[#This Row],[Actual 
cost]]</f>
        <v>0</v>
      </c>
      <c r="F30" s="37"/>
      <c r="G30" s="43" t="s">
        <v>118</v>
      </c>
      <c r="H30" s="44"/>
      <c r="I30" s="44"/>
      <c r="J30" s="44">
        <f>Loans[[#This Row],[Projected 
cost]]-Loans[[#This Row],[Actual 
cost]]</f>
        <v>0</v>
      </c>
    </row>
    <row r="31" spans="1:10" ht="30" customHeight="1" x14ac:dyDescent="0.2">
      <c r="B31" s="43" t="s">
        <v>119</v>
      </c>
      <c r="C31" s="44"/>
      <c r="D31" s="44"/>
      <c r="E31" s="44">
        <f>Transportation[[#This Row],[Projected 
cost]]-Transportation[[#This Row],[Actual 
cost]]</f>
        <v>0</v>
      </c>
      <c r="F31" s="37"/>
      <c r="G31" s="43" t="s">
        <v>120</v>
      </c>
      <c r="H31" s="44"/>
      <c r="I31" s="44"/>
      <c r="J31" s="44">
        <f>Loans[[#This Row],[Projected 
cost]]-Loans[[#This Row],[Actual 
cost]]</f>
        <v>0</v>
      </c>
    </row>
    <row r="32" spans="1:10" ht="30" customHeight="1" x14ac:dyDescent="0.2">
      <c r="B32" s="43" t="s">
        <v>121</v>
      </c>
      <c r="C32" s="44">
        <v>240</v>
      </c>
      <c r="D32" s="44"/>
      <c r="E32" s="44">
        <f>Transportation[[#This Row],[Projected 
cost]]-Transportation[[#This Row],[Actual 
cost]]</f>
        <v>240</v>
      </c>
      <c r="F32" s="37"/>
      <c r="G32" s="43" t="s">
        <v>122</v>
      </c>
      <c r="H32" s="44"/>
      <c r="I32" s="44"/>
      <c r="J32" s="44">
        <f>Loans[[#This Row],[Projected 
cost]]-Loans[[#This Row],[Actual 
cost]]</f>
        <v>0</v>
      </c>
    </row>
    <row r="33" spans="1:10" ht="30" customHeight="1" x14ac:dyDescent="0.2">
      <c r="B33" s="43" t="s">
        <v>123</v>
      </c>
      <c r="C33" s="44"/>
      <c r="D33" s="44"/>
      <c r="E33" s="44">
        <f>Transportation[[#This Row],[Projected 
cost]]-Transportation[[#This Row],[Actual 
cost]]</f>
        <v>0</v>
      </c>
      <c r="F33" s="37"/>
      <c r="G33" s="43" t="s">
        <v>122</v>
      </c>
      <c r="H33" s="44"/>
      <c r="I33" s="44"/>
      <c r="J33" s="44">
        <f>Loans[[#This Row],[Projected 
cost]]-Loans[[#This Row],[Actual 
cost]]</f>
        <v>0</v>
      </c>
    </row>
    <row r="34" spans="1:10" ht="30" customHeight="1" x14ac:dyDescent="0.2">
      <c r="B34" s="43" t="s">
        <v>124</v>
      </c>
      <c r="C34" s="44"/>
      <c r="D34" s="44"/>
      <c r="E34" s="44">
        <f>Transportation[[#This Row],[Projected 
cost]]-Transportation[[#This Row],[Actual 
cost]]</f>
        <v>0</v>
      </c>
      <c r="F34" s="37"/>
      <c r="G34" s="43" t="s">
        <v>122</v>
      </c>
      <c r="H34" s="44"/>
      <c r="I34" s="44"/>
      <c r="J34" s="44">
        <f>Loans[[#This Row],[Projected 
cost]]-Loans[[#This Row],[Actual 
cost]]</f>
        <v>0</v>
      </c>
    </row>
    <row r="35" spans="1:10" ht="30" customHeight="1" x14ac:dyDescent="0.2">
      <c r="B35" s="43" t="s">
        <v>125</v>
      </c>
      <c r="C35" s="44">
        <v>30</v>
      </c>
      <c r="D35" s="44"/>
      <c r="E35" s="44">
        <f>Transportation[[#This Row],[Projected 
cost]]-Transportation[[#This Row],[Actual 
cost]]</f>
        <v>30</v>
      </c>
      <c r="F35" s="37"/>
      <c r="G35" s="43" t="s">
        <v>111</v>
      </c>
      <c r="H35" s="44"/>
      <c r="I35" s="44"/>
      <c r="J35" s="44">
        <f>Loans[[#This Row],[Projected 
cost]]-Loans[[#This Row],[Actual 
cost]]</f>
        <v>0</v>
      </c>
    </row>
    <row r="36" spans="1:10" ht="30" customHeight="1" x14ac:dyDescent="0.2">
      <c r="B36" s="43" t="s">
        <v>111</v>
      </c>
      <c r="C36" s="44"/>
      <c r="D36" s="44"/>
      <c r="E36" s="44">
        <f>Transportation[[#This Row],[Projected 
cost]]-Transportation[[#This Row],[Actual 
cost]]</f>
        <v>0</v>
      </c>
      <c r="F36" s="37"/>
      <c r="G36" s="45" t="s">
        <v>114</v>
      </c>
      <c r="H36" s="57"/>
      <c r="I36" s="57"/>
      <c r="J36" s="47">
        <f>SUBTOTAL(109,Loans[Difference])</f>
        <v>0</v>
      </c>
    </row>
    <row r="37" spans="1:10" ht="30" customHeight="1" x14ac:dyDescent="0.2">
      <c r="B37" s="45" t="s">
        <v>114</v>
      </c>
      <c r="C37" s="57"/>
      <c r="D37" s="57"/>
      <c r="E37" s="47">
        <f>SUBTOTAL(109,Transportation[Difference])</f>
        <v>270</v>
      </c>
      <c r="F37" s="37"/>
      <c r="G37" s="51"/>
      <c r="H37" s="58"/>
      <c r="I37" s="58"/>
      <c r="J37" s="58"/>
    </row>
    <row r="38" spans="1:10" ht="38" customHeight="1" x14ac:dyDescent="0.2">
      <c r="B38" s="59"/>
      <c r="C38" s="60"/>
      <c r="D38" s="60"/>
      <c r="E38" s="52"/>
      <c r="F38" s="37"/>
      <c r="G38" s="170"/>
      <c r="H38" s="170"/>
      <c r="I38" s="170"/>
      <c r="J38" s="170"/>
    </row>
    <row r="39" spans="1:10" s="32" customFormat="1" ht="30" customHeight="1" x14ac:dyDescent="0.2">
      <c r="A39" s="53"/>
      <c r="B39" s="183" t="s">
        <v>121</v>
      </c>
      <c r="C39" s="184"/>
      <c r="D39" s="184"/>
      <c r="E39" s="184"/>
      <c r="F39" s="54"/>
      <c r="G39" s="183" t="s">
        <v>126</v>
      </c>
      <c r="H39" s="184"/>
      <c r="I39" s="184"/>
      <c r="J39" s="184"/>
    </row>
    <row r="40" spans="1:10" ht="48" customHeight="1" x14ac:dyDescent="0.2">
      <c r="B40" s="56" t="s">
        <v>93</v>
      </c>
      <c r="C40" s="39" t="s">
        <v>94</v>
      </c>
      <c r="D40" s="39" t="s">
        <v>95</v>
      </c>
      <c r="E40" s="40" t="s">
        <v>96</v>
      </c>
      <c r="F40" s="37"/>
      <c r="G40" s="38" t="s">
        <v>93</v>
      </c>
      <c r="H40" s="39" t="s">
        <v>97</v>
      </c>
      <c r="I40" s="39" t="s">
        <v>95</v>
      </c>
      <c r="J40" s="40" t="s">
        <v>96</v>
      </c>
    </row>
    <row r="41" spans="1:10" ht="30" customHeight="1" x14ac:dyDescent="0.2">
      <c r="B41" s="43" t="s">
        <v>127</v>
      </c>
      <c r="C41" s="44">
        <v>45</v>
      </c>
      <c r="D41" s="44"/>
      <c r="E41" s="44">
        <f>Insurance[[#This Row],[Projected
cost]]-Insurance[[#This Row],[Actual 
cost]]</f>
        <v>45</v>
      </c>
      <c r="F41" s="37"/>
      <c r="G41" s="43" t="s">
        <v>128</v>
      </c>
      <c r="H41" s="44"/>
      <c r="I41" s="44"/>
      <c r="J41" s="44">
        <f>Taxes[[#This Row],[Projected 
cost]]-Taxes[[#This Row],[Actual 
cost]]</f>
        <v>0</v>
      </c>
    </row>
    <row r="42" spans="1:10" ht="30" customHeight="1" x14ac:dyDescent="0.2">
      <c r="B42" s="43" t="s">
        <v>129</v>
      </c>
      <c r="C42" s="44">
        <v>612.5</v>
      </c>
      <c r="D42" s="44"/>
      <c r="E42" s="44">
        <f>Insurance[[#This Row],[Projected
cost]]-Insurance[[#This Row],[Actual 
cost]]</f>
        <v>612.5</v>
      </c>
      <c r="F42" s="37"/>
      <c r="G42" s="43" t="s">
        <v>130</v>
      </c>
      <c r="H42" s="44"/>
      <c r="I42" s="44"/>
      <c r="J42" s="44">
        <f>Taxes[[#This Row],[Projected 
cost]]-Taxes[[#This Row],[Actual 
cost]]</f>
        <v>0</v>
      </c>
    </row>
    <row r="43" spans="1:10" ht="30" customHeight="1" x14ac:dyDescent="0.2">
      <c r="B43" s="43" t="s">
        <v>131</v>
      </c>
      <c r="C43" s="44"/>
      <c r="D43" s="44"/>
      <c r="E43" s="44">
        <f>Insurance[[#This Row],[Projected
cost]]-Insurance[[#This Row],[Actual 
cost]]</f>
        <v>0</v>
      </c>
      <c r="F43" s="37"/>
      <c r="G43" s="43" t="s">
        <v>132</v>
      </c>
      <c r="H43" s="44"/>
      <c r="I43" s="44"/>
      <c r="J43" s="44">
        <f>Taxes[[#This Row],[Projected 
cost]]-Taxes[[#This Row],[Actual 
cost]]</f>
        <v>0</v>
      </c>
    </row>
    <row r="44" spans="1:10" ht="30" customHeight="1" x14ac:dyDescent="0.2">
      <c r="B44" s="43" t="s">
        <v>111</v>
      </c>
      <c r="C44" s="44"/>
      <c r="D44" s="44"/>
      <c r="E44" s="44">
        <f>Insurance[[#This Row],[Projected
cost]]-Insurance[[#This Row],[Actual 
cost]]</f>
        <v>0</v>
      </c>
      <c r="F44" s="37"/>
      <c r="G44" s="43" t="s">
        <v>111</v>
      </c>
      <c r="H44" s="44"/>
      <c r="I44" s="44"/>
      <c r="J44" s="44">
        <f>Taxes[[#This Row],[Projected 
cost]]-Taxes[[#This Row],[Actual 
cost]]</f>
        <v>0</v>
      </c>
    </row>
    <row r="45" spans="1:10" ht="30" customHeight="1" x14ac:dyDescent="0.2">
      <c r="B45" s="45" t="s">
        <v>114</v>
      </c>
      <c r="C45" s="61"/>
      <c r="D45" s="61"/>
      <c r="E45" s="47">
        <f>SUBTOTAL(109,Insurance[Difference])</f>
        <v>657.5</v>
      </c>
      <c r="F45" s="37"/>
      <c r="G45" s="45" t="s">
        <v>114</v>
      </c>
      <c r="H45" s="57"/>
      <c r="I45" s="57"/>
      <c r="J45" s="47">
        <f>SUBTOTAL(109,Taxes[Difference])</f>
        <v>0</v>
      </c>
    </row>
    <row r="46" spans="1:10" ht="38" customHeight="1" x14ac:dyDescent="0.2">
      <c r="B46" s="62"/>
      <c r="C46" s="63"/>
      <c r="D46" s="63"/>
      <c r="E46" s="44"/>
      <c r="F46" s="37"/>
      <c r="G46" s="50"/>
      <c r="H46" s="50"/>
      <c r="I46" s="50"/>
      <c r="J46" s="50"/>
    </row>
    <row r="47" spans="1:10" s="32" customFormat="1" ht="30" customHeight="1" x14ac:dyDescent="0.2">
      <c r="A47" s="53"/>
      <c r="B47" s="181" t="s">
        <v>133</v>
      </c>
      <c r="C47" s="182"/>
      <c r="D47" s="182"/>
      <c r="E47" s="182"/>
      <c r="F47" s="54"/>
      <c r="G47" s="183" t="s">
        <v>134</v>
      </c>
      <c r="H47" s="184"/>
      <c r="I47" s="184"/>
      <c r="J47" s="184"/>
    </row>
    <row r="48" spans="1:10" ht="50" customHeight="1" x14ac:dyDescent="0.2">
      <c r="B48" s="64" t="s">
        <v>93</v>
      </c>
      <c r="C48" s="39" t="s">
        <v>97</v>
      </c>
      <c r="D48" s="39" t="s">
        <v>95</v>
      </c>
      <c r="E48" s="40" t="s">
        <v>96</v>
      </c>
      <c r="F48" s="37"/>
      <c r="G48" s="38" t="s">
        <v>93</v>
      </c>
      <c r="H48" s="39" t="s">
        <v>97</v>
      </c>
      <c r="I48" s="39" t="s">
        <v>95</v>
      </c>
      <c r="J48" s="40" t="s">
        <v>96</v>
      </c>
    </row>
    <row r="49" spans="1:10" ht="30" customHeight="1" x14ac:dyDescent="0.2">
      <c r="B49" s="43" t="s">
        <v>135</v>
      </c>
      <c r="C49" s="44">
        <v>540</v>
      </c>
      <c r="D49" s="44"/>
      <c r="E49" s="44">
        <f>Food[[#This Row],[Projected 
cost]]-Food[[#This Row],[Actual 
cost]]</f>
        <v>540</v>
      </c>
      <c r="F49" s="37"/>
      <c r="G49" s="43" t="s">
        <v>136</v>
      </c>
      <c r="H49" s="44"/>
      <c r="I49" s="44"/>
      <c r="J49" s="44">
        <f>Savings[[#This Row],[Projected 
cost]]-Savings[[#This Row],[Actual 
cost]]</f>
        <v>0</v>
      </c>
    </row>
    <row r="50" spans="1:10" ht="30" customHeight="1" x14ac:dyDescent="0.2">
      <c r="B50" s="43" t="s">
        <v>137</v>
      </c>
      <c r="C50" s="44">
        <v>250</v>
      </c>
      <c r="D50" s="44"/>
      <c r="E50" s="44">
        <f>Food[[#This Row],[Projected 
cost]]-Food[[#This Row],[Actual 
cost]]</f>
        <v>250</v>
      </c>
      <c r="F50" s="37"/>
      <c r="G50" s="43" t="s">
        <v>138</v>
      </c>
      <c r="H50" s="44"/>
      <c r="I50" s="44"/>
      <c r="J50" s="44">
        <f>Savings[[#This Row],[Projected 
cost]]-Savings[[#This Row],[Actual 
cost]]</f>
        <v>0</v>
      </c>
    </row>
    <row r="51" spans="1:10" ht="30" customHeight="1" x14ac:dyDescent="0.2">
      <c r="B51" s="43" t="s">
        <v>111</v>
      </c>
      <c r="C51" s="44"/>
      <c r="D51" s="44"/>
      <c r="E51" s="44">
        <f>Food[[#This Row],[Projected 
cost]]-Food[[#This Row],[Actual 
cost]]</f>
        <v>0</v>
      </c>
      <c r="F51" s="37"/>
      <c r="G51" s="43" t="s">
        <v>111</v>
      </c>
      <c r="H51" s="44"/>
      <c r="I51" s="44"/>
      <c r="J51" s="44">
        <f>Savings[[#This Row],[Projected 
cost]]-Savings[[#This Row],[Actual 
cost]]</f>
        <v>0</v>
      </c>
    </row>
    <row r="52" spans="1:10" ht="30" customHeight="1" x14ac:dyDescent="0.2">
      <c r="B52" s="45" t="s">
        <v>114</v>
      </c>
      <c r="C52" s="61"/>
      <c r="D52" s="61"/>
      <c r="E52" s="47">
        <f>SUBTOTAL(109,Food[Difference])</f>
        <v>790</v>
      </c>
      <c r="F52" s="37"/>
      <c r="G52" s="45" t="s">
        <v>114</v>
      </c>
      <c r="H52" s="57"/>
      <c r="I52" s="57"/>
      <c r="J52" s="47">
        <f>SUBTOTAL(109,Savings[Difference])</f>
        <v>0</v>
      </c>
    </row>
    <row r="53" spans="1:10" ht="38" customHeight="1" x14ac:dyDescent="0.2">
      <c r="B53" s="65"/>
      <c r="C53" s="58"/>
      <c r="D53" s="58"/>
      <c r="E53" s="58"/>
      <c r="F53" s="37"/>
      <c r="G53" s="66"/>
      <c r="H53" s="67"/>
      <c r="I53" s="67"/>
      <c r="J53" s="67"/>
    </row>
    <row r="54" spans="1:10" s="32" customFormat="1" ht="30" customHeight="1" x14ac:dyDescent="0.2">
      <c r="A54" s="53"/>
      <c r="B54" s="181" t="s">
        <v>139</v>
      </c>
      <c r="C54" s="182"/>
      <c r="D54" s="182"/>
      <c r="E54" s="182"/>
      <c r="F54" s="54"/>
      <c r="G54" s="183" t="s">
        <v>140</v>
      </c>
      <c r="H54" s="184"/>
      <c r="I54" s="184"/>
      <c r="J54" s="184"/>
    </row>
    <row r="55" spans="1:10" ht="48" customHeight="1" x14ac:dyDescent="0.2">
      <c r="B55" s="68" t="s">
        <v>93</v>
      </c>
      <c r="C55" s="39" t="s">
        <v>97</v>
      </c>
      <c r="D55" s="39" t="s">
        <v>95</v>
      </c>
      <c r="E55" s="40" t="s">
        <v>96</v>
      </c>
      <c r="F55" s="37"/>
      <c r="G55" s="56" t="s">
        <v>93</v>
      </c>
      <c r="H55" s="39" t="s">
        <v>97</v>
      </c>
      <c r="I55" s="39" t="s">
        <v>95</v>
      </c>
      <c r="J55" s="40" t="s">
        <v>96</v>
      </c>
    </row>
    <row r="56" spans="1:10" ht="30" customHeight="1" x14ac:dyDescent="0.2">
      <c r="B56" s="43" t="s">
        <v>133</v>
      </c>
      <c r="C56" s="44"/>
      <c r="D56" s="44"/>
      <c r="E56" s="44">
        <f>Pets[[#This Row],[Projected 
cost]]-Pets[[#This Row],[Actual 
cost]]</f>
        <v>0</v>
      </c>
      <c r="F56" s="37"/>
      <c r="G56" s="43" t="s">
        <v>141</v>
      </c>
      <c r="H56" s="44">
        <v>65</v>
      </c>
      <c r="I56" s="44"/>
      <c r="J56" s="44">
        <f>Gifts[[#This Row],[Projected 
cost]]-Gifts[[#This Row],[Actual 
cost]]</f>
        <v>65</v>
      </c>
    </row>
    <row r="57" spans="1:10" ht="30" customHeight="1" x14ac:dyDescent="0.2">
      <c r="B57" s="43" t="s">
        <v>142</v>
      </c>
      <c r="C57" s="44"/>
      <c r="D57" s="44"/>
      <c r="E57" s="44">
        <f>Pets[[#This Row],[Projected 
cost]]-Pets[[#This Row],[Actual 
cost]]</f>
        <v>0</v>
      </c>
      <c r="F57" s="37"/>
      <c r="G57" s="43" t="s">
        <v>143</v>
      </c>
      <c r="H57" s="44"/>
      <c r="I57" s="44"/>
      <c r="J57" s="44">
        <f>Gifts[[#This Row],[Projected 
cost]]-Gifts[[#This Row],[Actual 
cost]]</f>
        <v>0</v>
      </c>
    </row>
    <row r="58" spans="1:10" ht="30" customHeight="1" x14ac:dyDescent="0.2">
      <c r="B58" s="43" t="s">
        <v>144</v>
      </c>
      <c r="C58" s="44"/>
      <c r="D58" s="44"/>
      <c r="E58" s="44">
        <f>Pets[[#This Row],[Projected 
cost]]-Pets[[#This Row],[Actual 
cost]]</f>
        <v>0</v>
      </c>
      <c r="F58" s="37"/>
      <c r="G58" s="43" t="s">
        <v>145</v>
      </c>
      <c r="H58" s="44"/>
      <c r="I58" s="44"/>
      <c r="J58" s="44">
        <f>Gifts[[#This Row],[Projected 
cost]]-Gifts[[#This Row],[Actual 
cost]]</f>
        <v>0</v>
      </c>
    </row>
    <row r="59" spans="1:10" ht="30" customHeight="1" x14ac:dyDescent="0.2">
      <c r="B59" s="43" t="s">
        <v>146</v>
      </c>
      <c r="C59" s="44"/>
      <c r="D59" s="44"/>
      <c r="E59" s="44">
        <f>Pets[[#This Row],[Projected 
cost]]-Pets[[#This Row],[Actual 
cost]]</f>
        <v>0</v>
      </c>
      <c r="F59" s="37"/>
      <c r="G59" s="45" t="s">
        <v>114</v>
      </c>
      <c r="H59" s="61"/>
      <c r="I59" s="61"/>
      <c r="J59" s="47">
        <f>SUBTOTAL(109,Gifts[Difference])</f>
        <v>65</v>
      </c>
    </row>
    <row r="60" spans="1:10" ht="30" customHeight="1" x14ac:dyDescent="0.2">
      <c r="B60" s="43" t="s">
        <v>111</v>
      </c>
      <c r="C60" s="44"/>
      <c r="D60" s="44"/>
      <c r="E60" s="44">
        <f>Pets[[#This Row],[Projected 
cost]]-Pets[[#This Row],[Actual 
cost]]</f>
        <v>0</v>
      </c>
      <c r="F60" s="37"/>
      <c r="G60" s="51"/>
      <c r="H60" s="60"/>
      <c r="I60" s="60"/>
      <c r="J60" s="52"/>
    </row>
    <row r="61" spans="1:10" ht="30" customHeight="1" x14ac:dyDescent="0.2">
      <c r="B61" s="45" t="s">
        <v>114</v>
      </c>
      <c r="C61" s="69"/>
      <c r="D61" s="69"/>
      <c r="E61" s="69">
        <f>SUBTOTAL(109,Pets[Difference])</f>
        <v>0</v>
      </c>
      <c r="F61" s="37"/>
      <c r="G61" s="51"/>
      <c r="H61" s="60"/>
      <c r="I61" s="60"/>
      <c r="J61" s="52"/>
    </row>
    <row r="62" spans="1:10" ht="38" customHeight="1" x14ac:dyDescent="0.2">
      <c r="B62" s="59"/>
      <c r="C62" s="70"/>
      <c r="D62" s="70"/>
      <c r="E62" s="70"/>
      <c r="F62" s="37"/>
      <c r="G62" s="71"/>
      <c r="H62" s="60"/>
      <c r="I62" s="60"/>
      <c r="J62" s="60"/>
    </row>
    <row r="63" spans="1:10" s="32" customFormat="1" ht="30" customHeight="1" x14ac:dyDescent="0.2">
      <c r="A63" s="53"/>
      <c r="B63" s="187" t="s">
        <v>147</v>
      </c>
      <c r="C63" s="188"/>
      <c r="D63" s="188"/>
      <c r="E63" s="188"/>
      <c r="F63" s="54"/>
      <c r="G63" s="181" t="s">
        <v>148</v>
      </c>
      <c r="H63" s="182"/>
      <c r="I63" s="182"/>
      <c r="J63" s="182"/>
    </row>
    <row r="64" spans="1:10" ht="48" customHeight="1" x14ac:dyDescent="0.2">
      <c r="B64" s="38" t="s">
        <v>93</v>
      </c>
      <c r="C64" s="39" t="s">
        <v>97</v>
      </c>
      <c r="D64" s="39" t="s">
        <v>95</v>
      </c>
      <c r="E64" s="40" t="s">
        <v>96</v>
      </c>
      <c r="F64" s="37"/>
      <c r="G64" s="72" t="s">
        <v>149</v>
      </c>
      <c r="H64" s="39" t="s">
        <v>97</v>
      </c>
      <c r="I64" s="39" t="s">
        <v>95</v>
      </c>
      <c r="J64" s="40" t="s">
        <v>96</v>
      </c>
    </row>
    <row r="65" spans="2:10" ht="30" customHeight="1" x14ac:dyDescent="0.2">
      <c r="B65" s="43" t="s">
        <v>142</v>
      </c>
      <c r="C65" s="44">
        <v>945</v>
      </c>
      <c r="D65" s="44"/>
      <c r="E65" s="44">
        <f>PersonalCare[[#This Row],[Projected 
cost]]-PersonalCare[[#This Row],[Actual 
cost]]</f>
        <v>945</v>
      </c>
      <c r="F65" s="37"/>
      <c r="G65" s="43" t="s">
        <v>150</v>
      </c>
      <c r="H65" s="44"/>
      <c r="I65" s="44"/>
      <c r="J65" s="44">
        <f>Legal[[#This Row],[Projected 
cost]]-Legal[[#This Row],[Actual 
cost]]</f>
        <v>0</v>
      </c>
    </row>
    <row r="66" spans="2:10" ht="30" customHeight="1" x14ac:dyDescent="0.2">
      <c r="B66" s="43" t="s">
        <v>151</v>
      </c>
      <c r="C66" s="44">
        <v>25</v>
      </c>
      <c r="D66" s="44"/>
      <c r="E66" s="44">
        <f>PersonalCare[[#This Row],[Projected 
cost]]-PersonalCare[[#This Row],[Actual 
cost]]</f>
        <v>25</v>
      </c>
      <c r="F66" s="37"/>
      <c r="G66" s="43" t="s">
        <v>152</v>
      </c>
      <c r="H66" s="44"/>
      <c r="I66" s="44"/>
      <c r="J66" s="44">
        <f>Legal[[#This Row],[Projected 
cost]]-Legal[[#This Row],[Actual 
cost]]</f>
        <v>0</v>
      </c>
    </row>
    <row r="67" spans="2:10" ht="30" customHeight="1" x14ac:dyDescent="0.2">
      <c r="B67" s="43" t="s">
        <v>153</v>
      </c>
      <c r="C67" s="44">
        <v>45</v>
      </c>
      <c r="D67" s="44"/>
      <c r="E67" s="44">
        <f>PersonalCare[[#This Row],[Projected 
cost]]-PersonalCare[[#This Row],[Actual 
cost]]</f>
        <v>45</v>
      </c>
      <c r="F67" s="37"/>
      <c r="G67" s="43" t="s">
        <v>154</v>
      </c>
      <c r="H67" s="44"/>
      <c r="I67" s="44"/>
      <c r="J67" s="44">
        <f>Legal[[#This Row],[Projected 
cost]]-Legal[[#This Row],[Actual 
cost]]</f>
        <v>0</v>
      </c>
    </row>
    <row r="68" spans="2:10" ht="30" customHeight="1" x14ac:dyDescent="0.2">
      <c r="B68" s="43" t="s">
        <v>155</v>
      </c>
      <c r="C68" s="44"/>
      <c r="D68" s="44"/>
      <c r="E68" s="44">
        <f>PersonalCare[[#This Row],[Projected 
cost]]-PersonalCare[[#This Row],[Actual 
cost]]</f>
        <v>0</v>
      </c>
      <c r="F68" s="37"/>
      <c r="G68" s="43" t="s">
        <v>111</v>
      </c>
      <c r="H68" s="44"/>
      <c r="I68" s="44"/>
      <c r="J68" s="44">
        <f>Legal[[#This Row],[Projected 
cost]]-Legal[[#This Row],[Actual 
cost]]</f>
        <v>0</v>
      </c>
    </row>
    <row r="69" spans="2:10" ht="30" customHeight="1" x14ac:dyDescent="0.2">
      <c r="B69" s="43" t="s">
        <v>156</v>
      </c>
      <c r="C69" s="44"/>
      <c r="D69" s="44"/>
      <c r="E69" s="44">
        <f>PersonalCare[[#This Row],[Projected 
cost]]-PersonalCare[[#This Row],[Actual 
cost]]</f>
        <v>0</v>
      </c>
      <c r="F69" s="37"/>
      <c r="G69" s="45" t="s">
        <v>114</v>
      </c>
      <c r="H69" s="61"/>
      <c r="I69" s="61"/>
      <c r="J69" s="47">
        <f>SUBTOTAL(109,Legal[Difference])</f>
        <v>0</v>
      </c>
    </row>
    <row r="70" spans="2:10" ht="30" customHeight="1" x14ac:dyDescent="0.2">
      <c r="B70" s="43" t="s">
        <v>157</v>
      </c>
      <c r="C70" s="44"/>
      <c r="D70" s="44"/>
      <c r="E70" s="44">
        <f>PersonalCare[[#This Row],[Projected 
cost]]-PersonalCare[[#This Row],[Actual 
cost]]</f>
        <v>0</v>
      </c>
      <c r="F70" s="37"/>
      <c r="G70" s="50"/>
      <c r="H70" s="50"/>
      <c r="I70" s="50"/>
      <c r="J70" s="50"/>
    </row>
    <row r="71" spans="2:10" ht="30" customHeight="1" x14ac:dyDescent="0.2">
      <c r="B71" s="43" t="s">
        <v>111</v>
      </c>
      <c r="C71" s="44">
        <v>35</v>
      </c>
      <c r="D71" s="44"/>
      <c r="E71" s="44">
        <f>PersonalCare[[#This Row],[Projected 
cost]]-PersonalCare[[#This Row],[Actual 
cost]]</f>
        <v>35</v>
      </c>
      <c r="F71" s="37"/>
      <c r="G71" s="50"/>
      <c r="H71" s="50"/>
      <c r="I71" s="50"/>
      <c r="J71" s="50"/>
    </row>
    <row r="72" spans="2:10" ht="30" customHeight="1" x14ac:dyDescent="0.2">
      <c r="B72" s="45" t="s">
        <v>114</v>
      </c>
      <c r="C72" s="61"/>
      <c r="D72" s="61"/>
      <c r="E72" s="47">
        <f>SUBTOTAL(109,PersonalCare[Difference])</f>
        <v>1050</v>
      </c>
      <c r="F72" s="37"/>
      <c r="G72" s="50"/>
      <c r="H72" s="50"/>
      <c r="I72" s="50"/>
      <c r="J72" s="50"/>
    </row>
    <row r="73" spans="2:10" ht="30" customHeight="1" x14ac:dyDescent="0.2">
      <c r="B73" s="73"/>
      <c r="C73" s="73"/>
      <c r="D73" s="73"/>
      <c r="E73" s="73"/>
      <c r="F73" s="37"/>
      <c r="G73" s="189" t="s">
        <v>158</v>
      </c>
      <c r="H73" s="189"/>
      <c r="I73" s="189"/>
      <c r="J73" s="190">
        <f>SUBTOTAL(109,Housing[Projected
cost],Transportation[Projected 
cost],Insurance[Projected
cost],Food[Projected 
cost],Pets[Projected 
cost],PersonalCare[Projected 
cost],Entertainment[Projected 
cost],Loans[Projected 
cost],Taxes[Projected 
cost],Savings[Projected 
cost],Gifts[Projected 
cost],Legal[Projected 
cost])</f>
        <v>5092.5</v>
      </c>
    </row>
    <row r="74" spans="2:10" ht="30" customHeight="1" x14ac:dyDescent="0.2">
      <c r="F74" s="37"/>
      <c r="G74" s="189"/>
      <c r="H74" s="189"/>
      <c r="I74" s="189"/>
      <c r="J74" s="190"/>
    </row>
    <row r="75" spans="2:10" ht="30" customHeight="1" x14ac:dyDescent="0.2">
      <c r="F75" s="37"/>
      <c r="G75" s="191" t="s">
        <v>159</v>
      </c>
      <c r="H75" s="191"/>
      <c r="I75" s="191"/>
      <c r="J75" s="192">
        <f>SUBTOTAL(109,Housing[Actual 
cost],Transportation[Actual 
cost],Insurance[Actual 
cost],Food[Actual 
cost],Pets[Actual 
cost],PersonalCare[Actual 
cost],Entertainment[Actual 
cost],Loans[Actual 
cost],Taxes[Actual 
cost],Savings[Actual 
cost],Gifts[Actual 
cost],Legal[Actual 
cost])</f>
        <v>0</v>
      </c>
    </row>
    <row r="76" spans="2:10" ht="30" customHeight="1" x14ac:dyDescent="0.2">
      <c r="F76" s="37"/>
      <c r="G76" s="191"/>
      <c r="H76" s="191"/>
      <c r="I76" s="191"/>
      <c r="J76" s="192"/>
    </row>
    <row r="77" spans="2:10" ht="25" customHeight="1" x14ac:dyDescent="0.2">
      <c r="F77" s="37"/>
      <c r="G77" s="185" t="s">
        <v>160</v>
      </c>
      <c r="H77" s="185"/>
      <c r="I77" s="185"/>
      <c r="J77" s="186">
        <f>J73-J75</f>
        <v>5092.5</v>
      </c>
    </row>
    <row r="78" spans="2:10" ht="25" customHeight="1" x14ac:dyDescent="0.2">
      <c r="F78" s="37"/>
      <c r="G78" s="185"/>
      <c r="H78" s="185"/>
      <c r="I78" s="185"/>
      <c r="J78" s="186"/>
    </row>
    <row r="79" spans="2:10" ht="25" customHeight="1" x14ac:dyDescent="0.2">
      <c r="F79" s="37"/>
    </row>
    <row r="80" spans="2:10" ht="25" customHeight="1" x14ac:dyDescent="0.2">
      <c r="F80" s="37"/>
    </row>
    <row r="81" spans="6:6" ht="25" customHeight="1" x14ac:dyDescent="0.2">
      <c r="F81" s="37"/>
    </row>
  </sheetData>
  <mergeCells count="26">
    <mergeCell ref="G77:I78"/>
    <mergeCell ref="J77:J78"/>
    <mergeCell ref="B63:E63"/>
    <mergeCell ref="G63:J63"/>
    <mergeCell ref="G73:I74"/>
    <mergeCell ref="J73:J74"/>
    <mergeCell ref="G75:I76"/>
    <mergeCell ref="J75:J76"/>
    <mergeCell ref="B39:E39"/>
    <mergeCell ref="G39:J39"/>
    <mergeCell ref="B47:E47"/>
    <mergeCell ref="G47:J47"/>
    <mergeCell ref="B54:E54"/>
    <mergeCell ref="G54:J54"/>
    <mergeCell ref="G38:J38"/>
    <mergeCell ref="B2:H2"/>
    <mergeCell ref="B4:C4"/>
    <mergeCell ref="E4:G5"/>
    <mergeCell ref="H4:H5"/>
    <mergeCell ref="E6:G7"/>
    <mergeCell ref="H6:H7"/>
    <mergeCell ref="E8:G9"/>
    <mergeCell ref="H8:H9"/>
    <mergeCell ref="B9:C9"/>
    <mergeCell ref="B28:E28"/>
    <mergeCell ref="G28:J28"/>
  </mergeCells>
  <dataValidations count="12">
    <dataValidation allowBlank="1" showInputMessage="1" showErrorMessage="1" prompt="Enter details in Pets table starting in cell at right and in Gifts table starting in cell G54. Next instruction is in cell A64." sqref="A55" xr:uid="{95302EC3-B741-F14D-ACC4-907A742944C0}"/>
    <dataValidation allowBlank="1" showInputMessage="1" showErrorMessage="1" prompt="Total Projected Cost is auto calculated in cell J73, Total Actual Cost in J75, and Total Difference in J77." sqref="A73" xr:uid="{33771126-20DC-7D48-855A-D27F3133BEDC}"/>
    <dataValidation allowBlank="1" showInputMessage="1" showErrorMessage="1" prompt="Enter details in Personal Care table starting in cell at right and in Legal table starting in cell G64. Next instruction is in cell A73." sqref="A64" xr:uid="{A33DAD5A-E5DD-D342-9E59-5E74E7348653}"/>
    <dataValidation allowBlank="1" showInputMessage="1" showErrorMessage="1" prompt="Enter details in Food table starting in cell at right and in Savings table starting in cell G48. Next instruction is in cell A55." sqref="A48" xr:uid="{6B3B50A2-607C-E143-8EAC-74BA97674FEA}"/>
    <dataValidation allowBlank="1" showInputMessage="1" showErrorMessage="1" prompt="Enter details in Insurance table starting in cell at right and in Taxes table starting in cell G40. Next instruction is in cell A48." sqref="A40" xr:uid="{424D64FE-1C1C-B74F-986A-B5C20B5CFFF4}"/>
    <dataValidation allowBlank="1" showInputMessage="1" showErrorMessage="1" prompt="Enter details in Transportation table starting in cell at right and in Loans table starting in cell G29. Next instruction is in cell A40." sqref="A29" xr:uid="{A5D8E761-BF1E-C94F-867D-062672A45FA3}"/>
    <dataValidation allowBlank="1" showInputMessage="1" showErrorMessage="1" prompt="Enter details in Housing table starting in cell at right and in Entertainment table starting in cell G15. Next instruction is in cell A29." sqref="A15" xr:uid="{5AE87177-B2E2-F740-A0B2-5CB252022688}"/>
    <dataValidation allowBlank="1" showInputMessage="1" showErrorMessage="1" prompt="Actual Monthly Income label is in cell at right. Enter Income 1 in cell C10 and Extra Income in C11 to calculate Total monthly income in C12. Next instruction is in cell A15." sqref="A9" xr:uid="{2FAD199C-A353-7542-AA33-2D8CF917DE65}"/>
    <dataValidation allowBlank="1" showInputMessage="1" showErrorMessage="1" prompt="Projected Balance is auto calculated in cell H4, Actual Balance in H6, and Difference in H8. Next instruction is in cell A9." sqref="A7" xr:uid="{3FB628BD-320E-DC48-806A-404DEBE71C62}"/>
    <dataValidation allowBlank="1" showInputMessage="1" showErrorMessage="1" prompt="Projected Monthly Income label is in cell at right. Enter Income 1 in cell C5 and Extra Income in C6 to calculate Total monthly income in C7. Next instruction is in cell A7." sqref="A4" xr:uid="{A42E826C-9558-274E-97A9-C24F45A30720}"/>
    <dataValidation allowBlank="1" showInputMessage="1" showErrorMessage="1" prompt="Title of this worksheet is in cell B2. Next instruction is in cell A4." sqref="A2" xr:uid="{4C3322CA-4483-CE40-9695-E42E2B45DF0C}"/>
    <dataValidation allowBlank="1" showInputMessage="1" showErrorMessage="1" prompt="Create a Personal Monthly Budget in this worksheet. Helpful instructions on how to use this worksheet are in cells in this column. Arrow down to get started." sqref="A1" xr:uid="{221D2A44-6588-524F-942A-9BE65218D6F5}"/>
  </dataValidations>
  <printOptions horizontalCentered="1"/>
  <pageMargins left="0.4" right="0.4" top="0.4" bottom="0.4" header="0.3" footer="0.5"/>
  <pageSetup scale="54" fitToHeight="0" orientation="portrait" r:id="rId1"/>
  <headerFooter differentFirst="1">
    <oddFooter>Page &amp;P of &amp;N</oddFooter>
  </headerFooter>
  <drawing r:id="rId2"/>
  <tableParts count="12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80947-2C07-2A4C-A55B-C197E2EA8303}">
  <dimension ref="A1:O91"/>
  <sheetViews>
    <sheetView topLeftCell="A48" workbookViewId="0">
      <selection activeCell="E98" sqref="E98"/>
    </sheetView>
  </sheetViews>
  <sheetFormatPr baseColWidth="10" defaultRowHeight="15" x14ac:dyDescent="0.2"/>
  <sheetData>
    <row r="1" spans="1:4" x14ac:dyDescent="0.2">
      <c r="A1" s="142" t="s">
        <v>194</v>
      </c>
    </row>
    <row r="10" spans="1:4" ht="16" x14ac:dyDescent="0.2">
      <c r="A10" s="3"/>
      <c r="B10" s="3"/>
      <c r="C10" s="3"/>
      <c r="D10" s="3"/>
    </row>
    <row r="11" spans="1:4" ht="16" x14ac:dyDescent="0.2">
      <c r="A11" s="3"/>
      <c r="B11" s="3"/>
      <c r="C11" s="3"/>
      <c r="D11" s="3"/>
    </row>
    <row r="12" spans="1:4" ht="16" x14ac:dyDescent="0.2">
      <c r="A12" s="3" t="s">
        <v>193</v>
      </c>
      <c r="B12" s="3"/>
      <c r="C12" s="3"/>
      <c r="D12" s="3"/>
    </row>
    <row r="13" spans="1:4" ht="16" x14ac:dyDescent="0.2">
      <c r="A13" s="3"/>
      <c r="B13" s="3"/>
      <c r="C13" s="3"/>
      <c r="D13" s="3"/>
    </row>
    <row r="14" spans="1:4" ht="16" x14ac:dyDescent="0.2">
      <c r="A14" s="3"/>
      <c r="B14" s="3"/>
      <c r="C14" s="3"/>
      <c r="D14" s="3"/>
    </row>
    <row r="15" spans="1:4" ht="16" x14ac:dyDescent="0.2">
      <c r="A15" s="3"/>
      <c r="B15" s="3"/>
      <c r="C15" s="3"/>
      <c r="D15" s="3"/>
    </row>
    <row r="16" spans="1:4" ht="16" x14ac:dyDescent="0.2">
      <c r="A16" s="3" t="s">
        <v>193</v>
      </c>
      <c r="B16" s="3"/>
      <c r="C16" s="3"/>
      <c r="D16" s="3"/>
    </row>
    <row r="17" spans="1:4" ht="16" x14ac:dyDescent="0.2">
      <c r="A17" s="3"/>
      <c r="B17" s="3"/>
      <c r="C17" s="3"/>
      <c r="D17" s="3"/>
    </row>
    <row r="18" spans="1:4" ht="16" x14ac:dyDescent="0.2">
      <c r="A18" s="3"/>
      <c r="B18" s="3"/>
      <c r="C18" s="3"/>
      <c r="D18" s="3"/>
    </row>
    <row r="19" spans="1:4" ht="16" x14ac:dyDescent="0.2">
      <c r="A19" s="3"/>
      <c r="B19" s="3"/>
      <c r="C19" s="3"/>
      <c r="D19" s="3"/>
    </row>
    <row r="20" spans="1:4" ht="16" x14ac:dyDescent="0.2">
      <c r="A20" s="3"/>
      <c r="B20" s="3"/>
      <c r="C20" s="3"/>
      <c r="D20" s="3"/>
    </row>
    <row r="21" spans="1:4" ht="16" x14ac:dyDescent="0.2">
      <c r="A21" s="3"/>
      <c r="B21" s="3"/>
      <c r="C21" s="3"/>
      <c r="D21" s="3"/>
    </row>
    <row r="22" spans="1:4" ht="16" x14ac:dyDescent="0.2">
      <c r="A22" s="3"/>
      <c r="B22" s="3"/>
      <c r="C22" s="3"/>
      <c r="D22" s="3"/>
    </row>
    <row r="23" spans="1:4" ht="16" x14ac:dyDescent="0.2">
      <c r="A23" s="3"/>
      <c r="B23" s="3"/>
      <c r="C23" s="3"/>
      <c r="D23" s="3"/>
    </row>
    <row r="24" spans="1:4" ht="16" x14ac:dyDescent="0.2">
      <c r="A24" s="3"/>
      <c r="B24" s="3"/>
      <c r="C24" s="3"/>
      <c r="D24" s="3"/>
    </row>
    <row r="25" spans="1:4" ht="16" x14ac:dyDescent="0.2">
      <c r="A25" s="3" t="s">
        <v>193</v>
      </c>
      <c r="B25" s="3" t="s">
        <v>193</v>
      </c>
      <c r="C25" s="3"/>
      <c r="D25" s="3"/>
    </row>
    <row r="26" spans="1:4" ht="16" x14ac:dyDescent="0.2">
      <c r="A26" s="3" t="s">
        <v>193</v>
      </c>
      <c r="B26" s="3"/>
      <c r="C26" s="3"/>
      <c r="D26" s="3"/>
    </row>
    <row r="27" spans="1:4" ht="16" x14ac:dyDescent="0.2">
      <c r="A27" s="3"/>
      <c r="B27" s="3"/>
      <c r="C27" s="3"/>
      <c r="D27" s="3"/>
    </row>
    <row r="28" spans="1:4" ht="16" x14ac:dyDescent="0.2">
      <c r="A28" s="3" t="s">
        <v>233</v>
      </c>
      <c r="B28" s="3" t="s">
        <v>234</v>
      </c>
      <c r="C28" s="3" t="s">
        <v>235</v>
      </c>
      <c r="D28" s="3" t="s">
        <v>253</v>
      </c>
    </row>
    <row r="29" spans="1:4" ht="16" x14ac:dyDescent="0.2">
      <c r="B29" s="7">
        <v>1</v>
      </c>
      <c r="C29" s="3"/>
      <c r="D29" s="3" t="s">
        <v>195</v>
      </c>
    </row>
    <row r="30" spans="1:4" ht="16" x14ac:dyDescent="0.2">
      <c r="B30" s="7">
        <v>2</v>
      </c>
      <c r="C30" s="3" t="s">
        <v>201</v>
      </c>
      <c r="D30" s="3" t="s">
        <v>208</v>
      </c>
    </row>
    <row r="31" spans="1:4" ht="16" x14ac:dyDescent="0.2">
      <c r="B31" s="7"/>
      <c r="C31" s="3" t="s">
        <v>196</v>
      </c>
      <c r="D31" s="3" t="s">
        <v>197</v>
      </c>
    </row>
    <row r="32" spans="1:4" ht="16" x14ac:dyDescent="0.2">
      <c r="B32" s="7">
        <v>3</v>
      </c>
      <c r="C32" s="3"/>
      <c r="D32" s="3" t="s">
        <v>209</v>
      </c>
    </row>
    <row r="33" spans="2:4" ht="16" x14ac:dyDescent="0.2">
      <c r="B33" s="7">
        <v>4</v>
      </c>
      <c r="C33" s="3"/>
      <c r="D33" s="3" t="s">
        <v>198</v>
      </c>
    </row>
    <row r="34" spans="2:4" ht="16" x14ac:dyDescent="0.2">
      <c r="B34" s="7">
        <v>5</v>
      </c>
      <c r="C34" s="3"/>
      <c r="D34" s="3" t="s">
        <v>199</v>
      </c>
    </row>
    <row r="35" spans="2:4" ht="16" x14ac:dyDescent="0.2">
      <c r="B35" s="7">
        <v>6</v>
      </c>
      <c r="C35" s="3"/>
      <c r="D35" s="3" t="s">
        <v>210</v>
      </c>
    </row>
    <row r="36" spans="2:4" ht="16" x14ac:dyDescent="0.2">
      <c r="B36" s="7">
        <v>7</v>
      </c>
      <c r="C36" s="3"/>
      <c r="D36" s="3" t="s">
        <v>200</v>
      </c>
    </row>
    <row r="37" spans="2:4" ht="16" x14ac:dyDescent="0.2">
      <c r="B37" s="7">
        <v>8</v>
      </c>
      <c r="C37" s="3"/>
      <c r="D37" s="3" t="s">
        <v>211</v>
      </c>
    </row>
    <row r="38" spans="2:4" ht="16" x14ac:dyDescent="0.2">
      <c r="B38" s="7"/>
      <c r="C38" s="3" t="s">
        <v>201</v>
      </c>
      <c r="D38" s="3" t="s">
        <v>202</v>
      </c>
    </row>
    <row r="39" spans="2:4" ht="16" x14ac:dyDescent="0.2">
      <c r="B39" s="7"/>
      <c r="C39" s="3" t="s">
        <v>196</v>
      </c>
      <c r="D39" s="3" t="s">
        <v>212</v>
      </c>
    </row>
    <row r="40" spans="2:4" ht="16" x14ac:dyDescent="0.2">
      <c r="B40" s="7"/>
      <c r="C40" s="3" t="s">
        <v>236</v>
      </c>
      <c r="D40" s="3" t="s">
        <v>213</v>
      </c>
    </row>
    <row r="41" spans="2:4" ht="16" x14ac:dyDescent="0.2">
      <c r="B41" s="7"/>
      <c r="C41" s="3" t="s">
        <v>237</v>
      </c>
      <c r="D41" s="3" t="s">
        <v>214</v>
      </c>
    </row>
    <row r="42" spans="2:4" ht="16" x14ac:dyDescent="0.2">
      <c r="B42" s="7"/>
      <c r="C42" s="3" t="s">
        <v>238</v>
      </c>
      <c r="D42" s="3" t="s">
        <v>215</v>
      </c>
    </row>
    <row r="43" spans="2:4" ht="16" x14ac:dyDescent="0.2">
      <c r="B43" s="7"/>
      <c r="C43" s="3" t="s">
        <v>239</v>
      </c>
      <c r="D43" s="3" t="s">
        <v>216</v>
      </c>
    </row>
    <row r="44" spans="2:4" ht="16" x14ac:dyDescent="0.2">
      <c r="B44" s="7"/>
      <c r="C44" s="3" t="s">
        <v>240</v>
      </c>
      <c r="D44" s="3" t="s">
        <v>217</v>
      </c>
    </row>
    <row r="45" spans="2:4" ht="16" x14ac:dyDescent="0.2">
      <c r="B45" s="7"/>
      <c r="C45" s="3" t="s">
        <v>241</v>
      </c>
      <c r="D45" s="3" t="s">
        <v>218</v>
      </c>
    </row>
    <row r="46" spans="2:4" ht="16" x14ac:dyDescent="0.2">
      <c r="B46" s="7"/>
      <c r="C46" s="3" t="s">
        <v>242</v>
      </c>
      <c r="D46" s="3" t="s">
        <v>219</v>
      </c>
    </row>
    <row r="47" spans="2:4" ht="16" x14ac:dyDescent="0.2">
      <c r="B47" s="7"/>
      <c r="C47" s="3" t="s">
        <v>243</v>
      </c>
      <c r="D47" s="3" t="s">
        <v>203</v>
      </c>
    </row>
    <row r="48" spans="2:4" ht="16" x14ac:dyDescent="0.2">
      <c r="B48" s="7"/>
      <c r="C48" s="3" t="s">
        <v>204</v>
      </c>
      <c r="D48" s="3" t="s">
        <v>220</v>
      </c>
    </row>
    <row r="49" spans="2:15" ht="16" x14ac:dyDescent="0.2">
      <c r="B49" s="7"/>
      <c r="C49" s="3" t="s">
        <v>244</v>
      </c>
      <c r="D49" s="3" t="s">
        <v>221</v>
      </c>
    </row>
    <row r="50" spans="2:15" ht="16" x14ac:dyDescent="0.2">
      <c r="B50" s="7"/>
      <c r="C50" s="3" t="s">
        <v>245</v>
      </c>
      <c r="D50" s="3" t="s">
        <v>222</v>
      </c>
    </row>
    <row r="51" spans="2:15" ht="16" x14ac:dyDescent="0.2">
      <c r="B51" s="7"/>
      <c r="C51" s="3" t="s">
        <v>246</v>
      </c>
      <c r="D51" s="3" t="s">
        <v>223</v>
      </c>
    </row>
    <row r="52" spans="2:15" ht="16" x14ac:dyDescent="0.2">
      <c r="B52" s="7"/>
      <c r="C52" s="3" t="s">
        <v>247</v>
      </c>
      <c r="D52" s="3" t="s">
        <v>224</v>
      </c>
    </row>
    <row r="53" spans="2:15" ht="16" x14ac:dyDescent="0.2">
      <c r="B53" s="7"/>
      <c r="C53" s="3" t="s">
        <v>248</v>
      </c>
      <c r="D53" s="3" t="s">
        <v>225</v>
      </c>
    </row>
    <row r="54" spans="2:15" ht="16" x14ac:dyDescent="0.2">
      <c r="B54" s="7"/>
      <c r="C54" s="3" t="s">
        <v>249</v>
      </c>
      <c r="D54" s="3" t="s">
        <v>226</v>
      </c>
    </row>
    <row r="55" spans="2:15" ht="16" x14ac:dyDescent="0.2">
      <c r="B55" s="7"/>
      <c r="C55" s="3" t="s">
        <v>250</v>
      </c>
      <c r="D55" s="3" t="s">
        <v>227</v>
      </c>
    </row>
    <row r="56" spans="2:15" ht="16" x14ac:dyDescent="0.2">
      <c r="B56" s="7"/>
      <c r="C56" s="3" t="s">
        <v>205</v>
      </c>
      <c r="D56" s="3" t="s">
        <v>228</v>
      </c>
    </row>
    <row r="57" spans="2:15" ht="16" x14ac:dyDescent="0.2">
      <c r="B57" s="7"/>
      <c r="C57" s="3" t="s">
        <v>206</v>
      </c>
      <c r="D57" s="3" t="s">
        <v>229</v>
      </c>
    </row>
    <row r="58" spans="2:15" ht="16" x14ac:dyDescent="0.2">
      <c r="B58" s="7"/>
      <c r="C58" s="3" t="s">
        <v>251</v>
      </c>
      <c r="D58" s="3" t="s">
        <v>230</v>
      </c>
    </row>
    <row r="59" spans="2:15" ht="16" x14ac:dyDescent="0.2">
      <c r="B59" s="7"/>
      <c r="C59" s="3" t="s">
        <v>252</v>
      </c>
      <c r="D59" s="3" t="s">
        <v>231</v>
      </c>
    </row>
    <row r="60" spans="2:15" ht="16" x14ac:dyDescent="0.2">
      <c r="B60" s="7">
        <v>9</v>
      </c>
      <c r="C60" s="3"/>
      <c r="D60" s="3" t="s">
        <v>207</v>
      </c>
    </row>
    <row r="61" spans="2:15" ht="16" x14ac:dyDescent="0.2">
      <c r="B61" s="7">
        <v>10</v>
      </c>
      <c r="C61" s="3"/>
      <c r="D61" s="3" t="s">
        <v>232</v>
      </c>
    </row>
    <row r="62" spans="2:15" ht="16" x14ac:dyDescent="0.2">
      <c r="B62">
        <v>11</v>
      </c>
      <c r="D62" s="3" t="s">
        <v>275</v>
      </c>
    </row>
    <row r="63" spans="2:15" ht="16" x14ac:dyDescent="0.2">
      <c r="B63" s="7">
        <v>12</v>
      </c>
      <c r="D63" s="3" t="s">
        <v>276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2:15" ht="16" x14ac:dyDescent="0.2">
      <c r="B64" s="7">
        <v>13</v>
      </c>
      <c r="D64" s="3" t="s">
        <v>277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2:15" ht="16" x14ac:dyDescent="0.2">
      <c r="B65" s="7">
        <v>14</v>
      </c>
      <c r="D65" s="3" t="s">
        <v>278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2:15" ht="16" x14ac:dyDescent="0.2">
      <c r="B66" s="7">
        <v>15</v>
      </c>
      <c r="D66" s="3" t="s">
        <v>279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2:15" ht="16" x14ac:dyDescent="0.2">
      <c r="B67" s="7">
        <v>16</v>
      </c>
      <c r="D67" s="3" t="s">
        <v>280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2:15" ht="16" x14ac:dyDescent="0.2">
      <c r="B68" s="7">
        <v>17</v>
      </c>
      <c r="D68" s="3" t="s">
        <v>281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2:15" ht="16" x14ac:dyDescent="0.2">
      <c r="B69" s="7">
        <v>18</v>
      </c>
      <c r="D69" s="3" t="s">
        <v>282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2:15" ht="16" x14ac:dyDescent="0.2">
      <c r="B70" s="7">
        <v>19</v>
      </c>
      <c r="C70" t="s">
        <v>201</v>
      </c>
      <c r="D70" s="3" t="s">
        <v>283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2:15" ht="16" x14ac:dyDescent="0.2">
      <c r="C71" t="s">
        <v>196</v>
      </c>
      <c r="D71" s="3" t="s">
        <v>284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2:15" ht="16" x14ac:dyDescent="0.2">
      <c r="C72" t="s">
        <v>236</v>
      </c>
      <c r="D72" s="3" t="s">
        <v>197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2:15" ht="16" x14ac:dyDescent="0.2">
      <c r="B73" s="7">
        <v>20</v>
      </c>
      <c r="D73" s="3" t="s">
        <v>285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2:15" ht="16" x14ac:dyDescent="0.2">
      <c r="B74" s="7">
        <v>21</v>
      </c>
      <c r="D74" s="3" t="s">
        <v>286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2:15" ht="16" x14ac:dyDescent="0.2">
      <c r="B75" s="7">
        <v>22</v>
      </c>
      <c r="D75" s="3" t="s">
        <v>287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2:15" ht="16" x14ac:dyDescent="0.2">
      <c r="B76" s="7">
        <v>23</v>
      </c>
      <c r="D76" s="3" t="s">
        <v>288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2:15" ht="16" x14ac:dyDescent="0.2">
      <c r="B77" s="7">
        <v>24</v>
      </c>
      <c r="D77" s="3" t="s">
        <v>289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2:15" ht="16" x14ac:dyDescent="0.2">
      <c r="C78" t="s">
        <v>201</v>
      </c>
      <c r="D78" s="3" t="s">
        <v>218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2:15" ht="16" x14ac:dyDescent="0.2">
      <c r="C79" t="s">
        <v>196</v>
      </c>
      <c r="D79" s="3" t="s">
        <v>290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2:15" ht="16" x14ac:dyDescent="0.2">
      <c r="C80" t="s">
        <v>236</v>
      </c>
      <c r="D80" s="3" t="s">
        <v>291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2:15" ht="16" x14ac:dyDescent="0.2">
      <c r="C81" t="s">
        <v>237</v>
      </c>
      <c r="D81" s="3" t="s">
        <v>292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2:15" ht="16" x14ac:dyDescent="0.2">
      <c r="C82" t="s">
        <v>238</v>
      </c>
      <c r="D82" s="3" t="s">
        <v>293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2:15" ht="16" x14ac:dyDescent="0.2">
      <c r="C83" t="s">
        <v>239</v>
      </c>
      <c r="D83" s="3" t="s">
        <v>294</v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2:15" ht="16" x14ac:dyDescent="0.2">
      <c r="C84" t="s">
        <v>240</v>
      </c>
      <c r="D84" s="3" t="s">
        <v>295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2:15" ht="16" x14ac:dyDescent="0.2">
      <c r="C85" t="s">
        <v>241</v>
      </c>
      <c r="D85" s="3" t="s">
        <v>296</v>
      </c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2:15" ht="16" x14ac:dyDescent="0.2">
      <c r="C86" t="s">
        <v>242</v>
      </c>
      <c r="D86" s="3" t="s">
        <v>297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2:15" ht="16" x14ac:dyDescent="0.2">
      <c r="C87" t="s">
        <v>243</v>
      </c>
      <c r="D87" s="3" t="s">
        <v>298</v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2:15" ht="16" x14ac:dyDescent="0.2">
      <c r="C88" t="s">
        <v>204</v>
      </c>
      <c r="D88" s="3" t="s">
        <v>299</v>
      </c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2:15" ht="16" x14ac:dyDescent="0.2">
      <c r="C89" t="s">
        <v>252</v>
      </c>
      <c r="D89" s="3" t="s">
        <v>300</v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2:15" ht="16" x14ac:dyDescent="0.2">
      <c r="B90" s="3">
        <v>25</v>
      </c>
      <c r="C90" s="3"/>
      <c r="D90" s="3" t="s">
        <v>301</v>
      </c>
      <c r="E90" s="3"/>
      <c r="F90" s="3"/>
      <c r="G90" s="3"/>
      <c r="H90" s="3"/>
      <c r="I90" s="3"/>
      <c r="J90" s="3"/>
      <c r="K90" s="3"/>
      <c r="L90" s="3"/>
      <c r="M90" s="3"/>
    </row>
    <row r="91" spans="2:15" ht="16" x14ac:dyDescent="0.2">
      <c r="B91" s="3">
        <v>26</v>
      </c>
      <c r="C91" s="3"/>
      <c r="D91" s="3" t="s">
        <v>302</v>
      </c>
      <c r="E91" s="3"/>
      <c r="F91" s="3"/>
      <c r="G91" s="3"/>
      <c r="H91" s="3"/>
      <c r="I91" s="3"/>
      <c r="J91" s="3"/>
      <c r="K91" s="3"/>
      <c r="L91" s="3"/>
      <c r="M91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D0235-AEDD-D345-84B6-EAD17032C68A}">
  <dimension ref="A1:D35"/>
  <sheetViews>
    <sheetView workbookViewId="0">
      <selection activeCell="D10" sqref="D10"/>
    </sheetView>
  </sheetViews>
  <sheetFormatPr baseColWidth="10" defaultRowHeight="15" x14ac:dyDescent="0.2"/>
  <cols>
    <col min="4" max="4" width="108.5" customWidth="1"/>
  </cols>
  <sheetData>
    <row r="1" spans="1:4" ht="16" x14ac:dyDescent="0.2">
      <c r="A1" s="3" t="s">
        <v>233</v>
      </c>
      <c r="B1" s="3" t="s">
        <v>234</v>
      </c>
      <c r="C1" s="3" t="s">
        <v>235</v>
      </c>
      <c r="D1" s="3" t="s">
        <v>253</v>
      </c>
    </row>
    <row r="2" spans="1:4" ht="16" x14ac:dyDescent="0.2">
      <c r="B2" s="7">
        <v>1</v>
      </c>
      <c r="C2" s="3"/>
      <c r="D2" s="3" t="s">
        <v>195</v>
      </c>
    </row>
    <row r="3" spans="1:4" ht="16" x14ac:dyDescent="0.2">
      <c r="B3" s="7">
        <v>2</v>
      </c>
      <c r="C3" s="3" t="s">
        <v>201</v>
      </c>
      <c r="D3" s="3" t="s">
        <v>208</v>
      </c>
    </row>
    <row r="4" spans="1:4" ht="16" x14ac:dyDescent="0.2">
      <c r="B4" s="7"/>
      <c r="C4" s="3" t="s">
        <v>196</v>
      </c>
      <c r="D4" s="3" t="s">
        <v>197</v>
      </c>
    </row>
    <row r="5" spans="1:4" ht="16" x14ac:dyDescent="0.2">
      <c r="B5" s="7">
        <v>3</v>
      </c>
      <c r="C5" s="3"/>
      <c r="D5" s="3" t="s">
        <v>209</v>
      </c>
    </row>
    <row r="6" spans="1:4" ht="16" x14ac:dyDescent="0.2">
      <c r="B6" s="7">
        <v>4</v>
      </c>
      <c r="C6" s="3"/>
      <c r="D6" s="3" t="s">
        <v>198</v>
      </c>
    </row>
    <row r="7" spans="1:4" ht="16" x14ac:dyDescent="0.2">
      <c r="B7" s="7">
        <v>5</v>
      </c>
      <c r="C7" s="3"/>
      <c r="D7" s="3" t="s">
        <v>199</v>
      </c>
    </row>
    <row r="8" spans="1:4" ht="16" x14ac:dyDescent="0.2">
      <c r="B8" s="7">
        <v>6</v>
      </c>
      <c r="C8" s="3"/>
      <c r="D8" s="3" t="s">
        <v>210</v>
      </c>
    </row>
    <row r="9" spans="1:4" ht="16" x14ac:dyDescent="0.2">
      <c r="B9" s="7">
        <v>7</v>
      </c>
      <c r="C9" s="3"/>
      <c r="D9" s="3" t="s">
        <v>200</v>
      </c>
    </row>
    <row r="10" spans="1:4" ht="16" x14ac:dyDescent="0.2">
      <c r="B10" s="7">
        <v>8</v>
      </c>
      <c r="C10" s="3"/>
      <c r="D10" s="3" t="s">
        <v>211</v>
      </c>
    </row>
    <row r="11" spans="1:4" ht="16" x14ac:dyDescent="0.2">
      <c r="B11" s="7"/>
      <c r="C11" s="3" t="s">
        <v>201</v>
      </c>
      <c r="D11" s="3" t="s">
        <v>202</v>
      </c>
    </row>
    <row r="12" spans="1:4" ht="16" x14ac:dyDescent="0.2">
      <c r="B12" s="7"/>
      <c r="C12" s="3" t="s">
        <v>196</v>
      </c>
      <c r="D12" s="3" t="s">
        <v>212</v>
      </c>
    </row>
    <row r="13" spans="1:4" ht="16" x14ac:dyDescent="0.2">
      <c r="B13" s="7"/>
      <c r="C13" s="3" t="s">
        <v>236</v>
      </c>
      <c r="D13" s="3" t="s">
        <v>213</v>
      </c>
    </row>
    <row r="14" spans="1:4" ht="16" x14ac:dyDescent="0.2">
      <c r="B14" s="7"/>
      <c r="C14" s="3" t="s">
        <v>237</v>
      </c>
      <c r="D14" s="3" t="s">
        <v>214</v>
      </c>
    </row>
    <row r="15" spans="1:4" ht="16" x14ac:dyDescent="0.2">
      <c r="B15" s="7"/>
      <c r="C15" s="3" t="s">
        <v>238</v>
      </c>
      <c r="D15" s="3" t="s">
        <v>215</v>
      </c>
    </row>
    <row r="16" spans="1:4" ht="16" x14ac:dyDescent="0.2">
      <c r="B16" s="7"/>
      <c r="C16" s="3" t="s">
        <v>239</v>
      </c>
      <c r="D16" s="3" t="s">
        <v>216</v>
      </c>
    </row>
    <row r="17" spans="1:4" ht="16" x14ac:dyDescent="0.2">
      <c r="B17" s="7"/>
      <c r="C17" s="3" t="s">
        <v>240</v>
      </c>
      <c r="D17" s="3" t="s">
        <v>217</v>
      </c>
    </row>
    <row r="18" spans="1:4" ht="16" x14ac:dyDescent="0.2">
      <c r="B18" s="7"/>
      <c r="C18" s="3" t="s">
        <v>241</v>
      </c>
      <c r="D18" s="3" t="s">
        <v>218</v>
      </c>
    </row>
    <row r="19" spans="1:4" ht="16" x14ac:dyDescent="0.2">
      <c r="B19" s="7"/>
      <c r="C19" s="3" t="s">
        <v>242</v>
      </c>
      <c r="D19" s="3" t="s">
        <v>219</v>
      </c>
    </row>
    <row r="20" spans="1:4" ht="16" x14ac:dyDescent="0.2">
      <c r="B20" s="7"/>
      <c r="C20" s="3" t="s">
        <v>243</v>
      </c>
      <c r="D20" s="3" t="s">
        <v>203</v>
      </c>
    </row>
    <row r="21" spans="1:4" ht="16" x14ac:dyDescent="0.2">
      <c r="B21" s="7"/>
      <c r="C21" s="3" t="s">
        <v>204</v>
      </c>
      <c r="D21" s="3" t="s">
        <v>220</v>
      </c>
    </row>
    <row r="22" spans="1:4" ht="16" x14ac:dyDescent="0.2">
      <c r="B22" s="7"/>
      <c r="C22" s="3" t="s">
        <v>244</v>
      </c>
      <c r="D22" s="3" t="s">
        <v>221</v>
      </c>
    </row>
    <row r="23" spans="1:4" ht="16" x14ac:dyDescent="0.2">
      <c r="A23" s="3"/>
      <c r="B23" s="7"/>
      <c r="C23" s="3" t="s">
        <v>245</v>
      </c>
      <c r="D23" s="3" t="s">
        <v>222</v>
      </c>
    </row>
    <row r="24" spans="1:4" ht="16" x14ac:dyDescent="0.2">
      <c r="A24" s="3"/>
      <c r="B24" s="7"/>
      <c r="C24" s="3" t="s">
        <v>246</v>
      </c>
      <c r="D24" s="3" t="s">
        <v>223</v>
      </c>
    </row>
    <row r="25" spans="1:4" ht="16" x14ac:dyDescent="0.2">
      <c r="A25" s="3"/>
      <c r="B25" s="7"/>
      <c r="C25" s="3" t="s">
        <v>247</v>
      </c>
      <c r="D25" s="3" t="s">
        <v>224</v>
      </c>
    </row>
    <row r="26" spans="1:4" ht="16" x14ac:dyDescent="0.2">
      <c r="A26" s="3"/>
      <c r="B26" s="7"/>
      <c r="C26" s="3" t="s">
        <v>248</v>
      </c>
      <c r="D26" s="3" t="s">
        <v>225</v>
      </c>
    </row>
    <row r="27" spans="1:4" ht="16" x14ac:dyDescent="0.2">
      <c r="A27" s="3"/>
      <c r="B27" s="7"/>
      <c r="C27" s="3" t="s">
        <v>249</v>
      </c>
      <c r="D27" s="3" t="s">
        <v>226</v>
      </c>
    </row>
    <row r="28" spans="1:4" ht="16" x14ac:dyDescent="0.2">
      <c r="A28" s="3"/>
      <c r="B28" s="7"/>
      <c r="C28" s="3" t="s">
        <v>250</v>
      </c>
      <c r="D28" s="3" t="s">
        <v>227</v>
      </c>
    </row>
    <row r="29" spans="1:4" ht="16" x14ac:dyDescent="0.2">
      <c r="A29" s="3"/>
      <c r="B29" s="7"/>
      <c r="C29" s="3" t="s">
        <v>205</v>
      </c>
      <c r="D29" s="3" t="s">
        <v>228</v>
      </c>
    </row>
    <row r="30" spans="1:4" ht="16" x14ac:dyDescent="0.2">
      <c r="A30" s="3"/>
      <c r="B30" s="7"/>
      <c r="C30" s="3" t="s">
        <v>206</v>
      </c>
      <c r="D30" s="3" t="s">
        <v>229</v>
      </c>
    </row>
    <row r="31" spans="1:4" ht="16" x14ac:dyDescent="0.2">
      <c r="A31" s="3"/>
      <c r="B31" s="7"/>
      <c r="C31" s="3" t="s">
        <v>251</v>
      </c>
      <c r="D31" s="3" t="s">
        <v>230</v>
      </c>
    </row>
    <row r="32" spans="1:4" ht="16" x14ac:dyDescent="0.2">
      <c r="A32" s="3"/>
      <c r="B32" s="7"/>
      <c r="C32" s="3" t="s">
        <v>252</v>
      </c>
      <c r="D32" s="3" t="s">
        <v>231</v>
      </c>
    </row>
    <row r="33" spans="1:4" ht="16" x14ac:dyDescent="0.2">
      <c r="A33" s="3"/>
      <c r="B33" s="7">
        <v>9</v>
      </c>
      <c r="C33" s="3"/>
      <c r="D33" s="3" t="s">
        <v>207</v>
      </c>
    </row>
    <row r="34" spans="1:4" ht="16" x14ac:dyDescent="0.2">
      <c r="A34" s="3"/>
      <c r="B34" s="7">
        <v>10</v>
      </c>
      <c r="C34" s="3"/>
      <c r="D34" s="3" t="s">
        <v>232</v>
      </c>
    </row>
    <row r="35" spans="1:4" x14ac:dyDescent="0.2">
      <c r="B35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0397-FB08-ED4E-9ADB-E47C299CF195}">
  <dimension ref="A1:H2"/>
  <sheetViews>
    <sheetView workbookViewId="0">
      <selection activeCell="B7" sqref="B7"/>
    </sheetView>
  </sheetViews>
  <sheetFormatPr baseColWidth="10" defaultRowHeight="15" x14ac:dyDescent="0.2"/>
  <cols>
    <col min="1" max="1" width="17.1640625" customWidth="1"/>
    <col min="2" max="2" width="17" customWidth="1"/>
    <col min="3" max="3" width="11.33203125" customWidth="1"/>
    <col min="4" max="4" width="23.1640625" customWidth="1"/>
    <col min="5" max="5" width="20.6640625" customWidth="1"/>
    <col min="6" max="6" width="15.1640625" customWidth="1"/>
    <col min="7" max="7" width="21.33203125" customWidth="1"/>
    <col min="8" max="8" width="28.6640625" customWidth="1"/>
  </cols>
  <sheetData>
    <row r="1" spans="1:8" ht="16" x14ac:dyDescent="0.2">
      <c r="A1" s="143" t="s">
        <v>254</v>
      </c>
      <c r="B1" s="143" t="s">
        <v>255</v>
      </c>
      <c r="C1" s="143" t="s">
        <v>256</v>
      </c>
      <c r="D1" s="143" t="s">
        <v>257</v>
      </c>
      <c r="E1" s="143" t="s">
        <v>258</v>
      </c>
      <c r="F1" s="143" t="s">
        <v>260</v>
      </c>
      <c r="G1" s="143" t="s">
        <v>259</v>
      </c>
      <c r="H1" s="143" t="s">
        <v>261</v>
      </c>
    </row>
    <row r="2" spans="1:8" ht="16" x14ac:dyDescent="0.2">
      <c r="A2" s="124"/>
      <c r="B2" s="124"/>
      <c r="C2" s="124"/>
      <c r="D2" s="124"/>
      <c r="E2" s="124" t="s">
        <v>263</v>
      </c>
      <c r="F2" s="144" t="s">
        <v>262</v>
      </c>
      <c r="G2" s="124">
        <v>1040</v>
      </c>
      <c r="H2" s="124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47D36-E6E2-A34F-994F-2C7C402E4E23}">
  <dimension ref="A1:D9"/>
  <sheetViews>
    <sheetView workbookViewId="0">
      <selection activeCell="E19" sqref="E19"/>
    </sheetView>
  </sheetViews>
  <sheetFormatPr baseColWidth="10" defaultRowHeight="15" x14ac:dyDescent="0.2"/>
  <cols>
    <col min="2" max="2" width="26.6640625" customWidth="1"/>
  </cols>
  <sheetData>
    <row r="1" spans="1:4" ht="16" x14ac:dyDescent="0.2">
      <c r="A1" s="3">
        <f>'1040 Schedule 1'!A8</f>
        <v>0</v>
      </c>
      <c r="B1" s="3" t="s">
        <v>264</v>
      </c>
      <c r="C1" s="3"/>
      <c r="D1" s="3"/>
    </row>
    <row r="2" spans="1:4" ht="16" x14ac:dyDescent="0.2">
      <c r="A2" s="3"/>
      <c r="B2" s="3"/>
      <c r="C2" s="3"/>
      <c r="D2" s="3"/>
    </row>
    <row r="3" spans="1:4" ht="16" x14ac:dyDescent="0.2">
      <c r="A3" s="3"/>
      <c r="B3" s="3" t="s">
        <v>265</v>
      </c>
      <c r="C3" s="3"/>
      <c r="D3" s="3"/>
    </row>
    <row r="4" spans="1:4" ht="16" x14ac:dyDescent="0.2">
      <c r="A4" s="3"/>
      <c r="B4" s="3"/>
      <c r="C4" s="3"/>
      <c r="D4" s="3"/>
    </row>
    <row r="5" spans="1:4" ht="16" x14ac:dyDescent="0.2">
      <c r="A5" s="3"/>
      <c r="B5" s="3" t="s">
        <v>266</v>
      </c>
      <c r="C5" s="3"/>
      <c r="D5" s="3"/>
    </row>
    <row r="6" spans="1:4" ht="16" x14ac:dyDescent="0.2">
      <c r="A6" s="3"/>
      <c r="B6" s="3"/>
      <c r="C6" s="3"/>
      <c r="D6" s="3"/>
    </row>
    <row r="7" spans="1:4" ht="16" x14ac:dyDescent="0.2">
      <c r="A7" s="3"/>
      <c r="B7" s="3" t="s">
        <v>267</v>
      </c>
      <c r="C7" s="3"/>
      <c r="D7" s="3"/>
    </row>
    <row r="8" spans="1:4" ht="16" x14ac:dyDescent="0.2">
      <c r="A8" s="3"/>
      <c r="B8" s="3"/>
      <c r="C8" s="3"/>
      <c r="D8" s="3"/>
    </row>
    <row r="9" spans="1:4" ht="16" x14ac:dyDescent="0.2">
      <c r="A9" s="3"/>
      <c r="B9" s="3" t="s">
        <v>268</v>
      </c>
      <c r="C9" s="3"/>
      <c r="D9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55EDA-4FF3-D14A-B09C-A8E00BF98821}">
  <dimension ref="A1:F16"/>
  <sheetViews>
    <sheetView workbookViewId="0">
      <selection activeCell="C6" sqref="C6"/>
    </sheetView>
  </sheetViews>
  <sheetFormatPr baseColWidth="10" defaultRowHeight="15" x14ac:dyDescent="0.2"/>
  <cols>
    <col min="2" max="2" width="43.6640625" customWidth="1"/>
  </cols>
  <sheetData>
    <row r="1" spans="1:6" ht="16" x14ac:dyDescent="0.2">
      <c r="A1" s="3"/>
      <c r="B1" s="3" t="s">
        <v>303</v>
      </c>
      <c r="C1" s="3"/>
      <c r="D1" s="3"/>
      <c r="E1" s="3"/>
      <c r="F1" s="3"/>
    </row>
    <row r="2" spans="1:6" ht="16" x14ac:dyDescent="0.2">
      <c r="A2" s="3"/>
      <c r="B2" s="3" t="s">
        <v>304</v>
      </c>
      <c r="C2" s="3"/>
      <c r="D2" s="3"/>
      <c r="E2" s="3"/>
      <c r="F2" s="3"/>
    </row>
    <row r="3" spans="1:6" ht="16" x14ac:dyDescent="0.2">
      <c r="A3" s="3"/>
      <c r="B3" s="3" t="s">
        <v>305</v>
      </c>
      <c r="C3" s="3"/>
      <c r="D3" s="3"/>
      <c r="E3" s="3"/>
      <c r="F3" s="3"/>
    </row>
    <row r="4" spans="1:6" ht="16" x14ac:dyDescent="0.2">
      <c r="A4" s="3"/>
      <c r="B4" s="3" t="s">
        <v>306</v>
      </c>
      <c r="C4" s="3"/>
      <c r="D4" s="3"/>
      <c r="E4" s="3"/>
      <c r="F4" s="3"/>
    </row>
    <row r="5" spans="1:6" ht="16" x14ac:dyDescent="0.2">
      <c r="A5" s="3"/>
      <c r="B5" s="3" t="s">
        <v>307</v>
      </c>
      <c r="C5" s="3"/>
      <c r="D5" s="3"/>
      <c r="E5" s="3"/>
      <c r="F5" s="3"/>
    </row>
    <row r="6" spans="1:6" ht="16" x14ac:dyDescent="0.2">
      <c r="A6" s="3"/>
      <c r="B6" s="3" t="s">
        <v>308</v>
      </c>
      <c r="C6" s="3"/>
      <c r="D6" s="3"/>
      <c r="E6" s="3"/>
      <c r="F6" s="3"/>
    </row>
    <row r="7" spans="1:6" ht="16" x14ac:dyDescent="0.2">
      <c r="A7" s="3"/>
      <c r="B7" s="3" t="s">
        <v>309</v>
      </c>
      <c r="C7" s="3"/>
      <c r="D7" s="3"/>
      <c r="E7" s="3"/>
      <c r="F7" s="3"/>
    </row>
    <row r="8" spans="1:6" ht="16" x14ac:dyDescent="0.2">
      <c r="A8" s="3"/>
      <c r="B8" s="3" t="s">
        <v>310</v>
      </c>
      <c r="C8" s="3"/>
      <c r="D8" s="3"/>
      <c r="E8" s="3"/>
      <c r="F8" s="3"/>
    </row>
    <row r="9" spans="1:6" ht="16" x14ac:dyDescent="0.2">
      <c r="A9" s="3"/>
      <c r="B9" s="3" t="s">
        <v>311</v>
      </c>
      <c r="C9" s="3"/>
      <c r="D9" s="3"/>
      <c r="E9" s="3"/>
      <c r="F9" s="3"/>
    </row>
    <row r="10" spans="1:6" ht="16" x14ac:dyDescent="0.2">
      <c r="A10" s="3"/>
      <c r="B10" s="3" t="s">
        <v>312</v>
      </c>
      <c r="C10" s="3"/>
      <c r="D10" s="3"/>
      <c r="E10" s="3"/>
      <c r="F10" s="3"/>
    </row>
    <row r="11" spans="1:6" ht="16" x14ac:dyDescent="0.2">
      <c r="A11" s="3"/>
      <c r="B11" s="3" t="s">
        <v>313</v>
      </c>
      <c r="C11" s="3"/>
      <c r="D11" s="3"/>
      <c r="E11" s="3"/>
      <c r="F11" s="3"/>
    </row>
    <row r="12" spans="1:6" ht="16" x14ac:dyDescent="0.2">
      <c r="A12" s="3"/>
      <c r="B12" s="3" t="s">
        <v>314</v>
      </c>
      <c r="C12" s="3"/>
      <c r="D12" s="3"/>
      <c r="E12" s="3"/>
      <c r="F12" s="3"/>
    </row>
    <row r="13" spans="1:6" ht="16" x14ac:dyDescent="0.2">
      <c r="A13" s="3"/>
      <c r="B13" s="3" t="s">
        <v>315</v>
      </c>
      <c r="C13" s="3"/>
      <c r="D13" s="3"/>
      <c r="E13" s="3"/>
      <c r="F13" s="3"/>
    </row>
    <row r="14" spans="1:6" ht="16" x14ac:dyDescent="0.2">
      <c r="A14" s="3"/>
      <c r="B14" s="3" t="s">
        <v>316</v>
      </c>
      <c r="C14" s="3"/>
      <c r="D14" s="3"/>
      <c r="E14" s="3"/>
      <c r="F14" s="3"/>
    </row>
    <row r="15" spans="1:6" ht="16" x14ac:dyDescent="0.2">
      <c r="A15" s="3"/>
      <c r="B15" s="3" t="s">
        <v>317</v>
      </c>
      <c r="C15" s="3"/>
      <c r="D15" s="3"/>
      <c r="E15" s="3"/>
      <c r="F15" s="3"/>
    </row>
    <row r="16" spans="1:6" ht="16" x14ac:dyDescent="0.2">
      <c r="A16" s="3"/>
      <c r="B16" s="3" t="s">
        <v>318</v>
      </c>
      <c r="C16" s="3"/>
      <c r="D16" s="3"/>
      <c r="E16" s="3"/>
      <c r="F16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4CE9D-6EE1-1742-BDD0-1B22319B7556}">
  <dimension ref="A1:C11"/>
  <sheetViews>
    <sheetView workbookViewId="0">
      <selection activeCell="B1" sqref="B1:B1048576"/>
    </sheetView>
  </sheetViews>
  <sheetFormatPr baseColWidth="10" defaultRowHeight="15" x14ac:dyDescent="0.2"/>
  <cols>
    <col min="2" max="2" width="23" customWidth="1"/>
  </cols>
  <sheetData>
    <row r="1" spans="1:3" ht="16" x14ac:dyDescent="0.2">
      <c r="A1" s="3"/>
      <c r="B1" s="3" t="s">
        <v>269</v>
      </c>
      <c r="C1" s="3"/>
    </row>
    <row r="2" spans="1:3" ht="16" x14ac:dyDescent="0.2">
      <c r="A2" s="3"/>
      <c r="B2" s="3"/>
      <c r="C2" s="3"/>
    </row>
    <row r="3" spans="1:3" ht="16" x14ac:dyDescent="0.2">
      <c r="A3" s="3"/>
      <c r="B3" s="3" t="s">
        <v>270</v>
      </c>
      <c r="C3" s="3"/>
    </row>
    <row r="4" spans="1:3" ht="16" x14ac:dyDescent="0.2">
      <c r="A4" s="3"/>
      <c r="B4" s="3"/>
      <c r="C4" s="3"/>
    </row>
    <row r="5" spans="1:3" ht="16" x14ac:dyDescent="0.2">
      <c r="A5" s="3"/>
      <c r="B5" s="3" t="s">
        <v>271</v>
      </c>
      <c r="C5" s="3"/>
    </row>
    <row r="6" spans="1:3" ht="16" x14ac:dyDescent="0.2">
      <c r="A6" s="3"/>
      <c r="B6" s="3"/>
      <c r="C6" s="3"/>
    </row>
    <row r="7" spans="1:3" ht="16" x14ac:dyDescent="0.2">
      <c r="A7" s="3"/>
      <c r="B7" s="3" t="s">
        <v>272</v>
      </c>
      <c r="C7" s="3"/>
    </row>
    <row r="8" spans="1:3" ht="16" x14ac:dyDescent="0.2">
      <c r="A8" s="3"/>
      <c r="B8" s="3"/>
      <c r="C8" s="3"/>
    </row>
    <row r="9" spans="1:3" ht="16" x14ac:dyDescent="0.2">
      <c r="A9" s="3"/>
      <c r="B9" s="3" t="s">
        <v>273</v>
      </c>
      <c r="C9" s="3"/>
    </row>
    <row r="10" spans="1:3" ht="16" x14ac:dyDescent="0.2">
      <c r="A10" s="3"/>
      <c r="B10" s="3"/>
      <c r="C10" s="3"/>
    </row>
    <row r="11" spans="1:3" ht="16" x14ac:dyDescent="0.2">
      <c r="A11" s="3"/>
      <c r="B11" s="3" t="s">
        <v>274</v>
      </c>
      <c r="C1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Input and Output Summary</vt:lpstr>
      <vt:lpstr>Tax Rate Schedule</vt:lpstr>
      <vt:lpstr>Ind Inc Tax Formula</vt:lpstr>
      <vt:lpstr>CG Tax Rate Schedule</vt:lpstr>
      <vt:lpstr>Stnd Ded and Exemptions</vt:lpstr>
      <vt:lpstr>Personal Monthly Budget</vt:lpstr>
      <vt:lpstr>1040</vt:lpstr>
      <vt:lpstr>1040 Schedule 1</vt:lpstr>
      <vt:lpstr>Discovery of Capital Doctrine</vt:lpstr>
      <vt:lpstr>Social Security Benefits</vt:lpstr>
      <vt:lpstr>Exclusion Provisions</vt:lpstr>
      <vt:lpstr>Retirement Options</vt:lpstr>
      <vt:lpstr>'Ind Inc Tax Formula'!Print_Area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Cheng</dc:creator>
  <cp:lastModifiedBy>Christene Chavez</cp:lastModifiedBy>
  <dcterms:created xsi:type="dcterms:W3CDTF">2023-01-09T17:20:39Z</dcterms:created>
  <dcterms:modified xsi:type="dcterms:W3CDTF">2023-02-24T17:58:20Z</dcterms:modified>
</cp:coreProperties>
</file>